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cuma\Documentos\Marjorie Torres\"/>
    </mc:Choice>
  </mc:AlternateContent>
  <xr:revisionPtr revIDLastSave="0" documentId="13_ncr:1_{4566E2C5-71EC-441F-87A7-A8C125A2A6FE}" xr6:coauthVersionLast="47" xr6:coauthVersionMax="47" xr10:uidLastSave="{00000000-0000-0000-0000-000000000000}"/>
  <bookViews>
    <workbookView xWindow="-120" yWindow="-120" windowWidth="29040" windowHeight="15720" firstSheet="1" activeTab="7" xr2:uid="{00000000-000D-0000-FFFF-FFFF00000000}"/>
  </bookViews>
  <sheets>
    <sheet name="FORM229" sheetId="5" r:id="rId1"/>
    <sheet name="NOTAS EXPLICATIVAS" sheetId="9" r:id="rId2"/>
    <sheet name="ANEXO No.1" sheetId="3" r:id="rId3"/>
    <sheet name="ANEXO No.2" sheetId="10" r:id="rId4"/>
    <sheet name="ANEXO No.3" sheetId="11" r:id="rId5"/>
    <sheet name="NOTAS AL FORM.SB 229" sheetId="8" r:id="rId6"/>
    <sheet name="ADJ FORM229" sheetId="7" r:id="rId7"/>
    <sheet name="DETALLE PONDERACIONES" sheetId="6" r:id="rId8"/>
  </sheets>
  <externalReferences>
    <externalReference r:id="rId9"/>
    <externalReference r:id="rId10"/>
    <externalReference r:id="rId11"/>
    <externalReference r:id="rId12"/>
    <externalReference r:id="rId13"/>
  </externalReferences>
  <definedNames>
    <definedName name="_Regression_Int" localSheetId="0" hidden="1">1</definedName>
    <definedName name="_xlnm.Print_Area" localSheetId="6">'ADJ FORM229'!$A$1:$I$14</definedName>
    <definedName name="Imprimir_área_IM" localSheetId="0">FORM229!$A$2:$D$108</definedName>
    <definedName name="_xlnm.Print_Titles" localSheetId="0">FORM229!$1:$12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3" i="5" l="1"/>
  <c r="C47" i="6"/>
  <c r="C45" i="6"/>
  <c r="C44" i="6"/>
  <c r="C43" i="6"/>
  <c r="C42" i="6"/>
  <c r="C41" i="6"/>
  <c r="C40" i="6"/>
  <c r="C39" i="6"/>
  <c r="C22" i="6"/>
  <c r="C20" i="6"/>
  <c r="C19" i="6"/>
  <c r="C16" i="6"/>
  <c r="C15" i="6"/>
  <c r="C8" i="6"/>
  <c r="F94" i="5"/>
  <c r="C99" i="5"/>
  <c r="C98" i="5"/>
  <c r="C93" i="5"/>
  <c r="C45" i="5"/>
  <c r="C44" i="5"/>
  <c r="C28" i="5"/>
  <c r="E27" i="5"/>
  <c r="E26" i="5"/>
  <c r="C25" i="5"/>
  <c r="C20" i="5"/>
  <c r="C18" i="5"/>
  <c r="D14" i="3" l="1"/>
  <c r="F74" i="5"/>
  <c r="G16" i="6" l="1"/>
  <c r="G93" i="5" l="1"/>
  <c r="G94" i="5" l="1"/>
  <c r="C28" i="3"/>
  <c r="D28" i="3" s="1"/>
  <c r="D37" i="6" l="1"/>
  <c r="E81" i="5" s="1"/>
  <c r="D34" i="6"/>
  <c r="C80" i="5" s="1"/>
  <c r="D25" i="6"/>
  <c r="E78" i="5" s="1"/>
  <c r="E80" i="5" l="1"/>
  <c r="C81" i="5"/>
  <c r="C78" i="5"/>
  <c r="F27" i="5"/>
  <c r="C26" i="5" s="1"/>
  <c r="E60" i="5" s="1"/>
  <c r="C21" i="3" l="1"/>
  <c r="D21" i="3" s="1"/>
  <c r="F48" i="5" l="1"/>
  <c r="C47" i="5" l="1"/>
  <c r="B9" i="11"/>
  <c r="B10" i="11"/>
  <c r="A10" i="11"/>
  <c r="P35" i="11"/>
  <c r="N35" i="11"/>
  <c r="H35" i="11"/>
  <c r="F35" i="11"/>
  <c r="K33" i="11"/>
  <c r="K34" i="11" s="1"/>
  <c r="K35" i="11" s="1"/>
  <c r="K29" i="11"/>
  <c r="K30" i="11" s="1"/>
  <c r="K25" i="11"/>
  <c r="K26" i="11" s="1"/>
  <c r="K22" i="11"/>
  <c r="K23" i="11" s="1"/>
  <c r="K19" i="11"/>
  <c r="K20" i="11" s="1"/>
  <c r="H48" i="10"/>
  <c r="D48" i="10"/>
  <c r="H27" i="10"/>
  <c r="H50" i="10" s="1"/>
  <c r="D27" i="10"/>
  <c r="D50" i="10" s="1"/>
  <c r="G27" i="5" l="1"/>
  <c r="F16" i="6"/>
  <c r="C46" i="6" l="1"/>
  <c r="C48" i="6" s="1"/>
  <c r="J95" i="5"/>
  <c r="K94" i="5"/>
  <c r="K95" i="5" s="1"/>
  <c r="I94" i="5" l="1"/>
  <c r="I95" i="5" s="1"/>
  <c r="I96" i="5" s="1"/>
  <c r="C14" i="3" l="1"/>
  <c r="G17" i="6" l="1"/>
  <c r="C58" i="5" l="1"/>
  <c r="E6" i="7" l="1"/>
  <c r="B12" i="8"/>
  <c r="B10" i="9"/>
  <c r="E93" i="5" l="1"/>
  <c r="F93" i="5" s="1"/>
  <c r="F95" i="5" s="1"/>
  <c r="C15" i="3"/>
  <c r="F96" i="5" l="1"/>
  <c r="C36" i="3"/>
  <c r="E29" i="7" l="1"/>
  <c r="D29" i="7"/>
  <c r="B29" i="7"/>
  <c r="I9" i="7" s="1"/>
  <c r="F28" i="7"/>
  <c r="C28" i="7"/>
  <c r="F27" i="7"/>
  <c r="C27" i="7"/>
  <c r="F26" i="7"/>
  <c r="C26" i="7"/>
  <c r="F25" i="7"/>
  <c r="C25" i="7"/>
  <c r="F24" i="7"/>
  <c r="C24" i="7"/>
  <c r="C35" i="3"/>
  <c r="C20" i="3"/>
  <c r="B9" i="9"/>
  <c r="B8" i="9"/>
  <c r="C71" i="5"/>
  <c r="H28" i="7" l="1"/>
  <c r="G25" i="7"/>
  <c r="F29" i="7"/>
  <c r="I11" i="7" s="1"/>
  <c r="G24" i="7"/>
  <c r="H27" i="7"/>
  <c r="G28" i="7"/>
  <c r="H26" i="7"/>
  <c r="G27" i="7"/>
  <c r="C29" i="7"/>
  <c r="H25" i="7"/>
  <c r="G26" i="7"/>
  <c r="I12" i="7"/>
  <c r="H24" i="7"/>
  <c r="C36" i="5"/>
  <c r="H29" i="7" l="1"/>
  <c r="G29" i="7"/>
  <c r="I10" i="7"/>
  <c r="C60" i="5" l="1"/>
  <c r="F60" i="5" l="1"/>
  <c r="C73" i="5"/>
  <c r="B5" i="6" l="1"/>
  <c r="A5" i="6" l="1"/>
  <c r="D32" i="6" l="1"/>
  <c r="F78" i="5"/>
  <c r="G78" i="5" s="1"/>
  <c r="F80" i="5"/>
  <c r="G80" i="5" s="1"/>
  <c r="G82" i="5"/>
  <c r="G83" i="5"/>
  <c r="G84" i="5"/>
  <c r="C79" i="5" l="1"/>
  <c r="E79" i="5"/>
  <c r="D45" i="6"/>
  <c r="F79" i="5"/>
  <c r="D20" i="6"/>
  <c r="C76" i="5" s="1"/>
  <c r="E85" i="5" l="1"/>
  <c r="F85" i="5" s="1"/>
  <c r="C85" i="5"/>
  <c r="C86" i="5" s="1"/>
  <c r="C97" i="5" s="1"/>
  <c r="D46" i="6"/>
  <c r="G79" i="5"/>
  <c r="E76" i="5"/>
  <c r="F81" i="5"/>
  <c r="G85" i="5" l="1"/>
  <c r="F76" i="5"/>
  <c r="F86" i="5" s="1"/>
  <c r="E74" i="5"/>
  <c r="G74" i="5" s="1"/>
  <c r="E86" i="5"/>
  <c r="E88" i="5" s="1"/>
  <c r="C91" i="5"/>
  <c r="C92" i="5" s="1"/>
  <c r="G81" i="5"/>
  <c r="F61" i="5"/>
  <c r="G76" i="5" l="1"/>
  <c r="G86" i="5" s="1"/>
  <c r="E89" i="5"/>
  <c r="F73" i="5"/>
  <c r="H74" i="5"/>
  <c r="J96" i="5"/>
  <c r="J94" i="5"/>
</calcChain>
</file>

<file path=xl/sharedStrings.xml><?xml version="1.0" encoding="utf-8"?>
<sst xmlns="http://schemas.openxmlformats.org/spreadsheetml/2006/main" count="551" uniqueCount="283">
  <si>
    <t xml:space="preserve">SUPERINTENDENCIA DE BANCOS </t>
  </si>
  <si>
    <t xml:space="preserve">   Form. 229</t>
  </si>
  <si>
    <t>CODIGO</t>
  </si>
  <si>
    <t xml:space="preserve"> </t>
  </si>
  <si>
    <t>Capital social</t>
  </si>
  <si>
    <t>Otros aportes patrimoniales</t>
  </si>
  <si>
    <t>MENOS :</t>
  </si>
  <si>
    <t>Activos ponderados con 0,00</t>
  </si>
  <si>
    <t>Activos ponderados con 0,10</t>
  </si>
  <si>
    <t>Activos ponderados con 0,20</t>
  </si>
  <si>
    <t>Activos ponderados con 0,40</t>
  </si>
  <si>
    <t>Activos ponderados con 0,50</t>
  </si>
  <si>
    <t>Activos ponderados con 0,70</t>
  </si>
  <si>
    <t>Activos ponderados con 0,80</t>
  </si>
  <si>
    <t>Activos ponderados con 0,90</t>
  </si>
  <si>
    <t>Activos ponderados con 1,00</t>
  </si>
  <si>
    <t xml:space="preserve">  </t>
  </si>
  <si>
    <t>REPUBLICA DEL ECUADOR</t>
  </si>
  <si>
    <t>INTENDENCIA NACIONAL DE BANCOS Y GRUPOS FINANCIEROS</t>
  </si>
  <si>
    <t>CUENTA</t>
  </si>
  <si>
    <t>A</t>
  </si>
  <si>
    <t>B</t>
  </si>
  <si>
    <t>C</t>
  </si>
  <si>
    <t>D</t>
  </si>
  <si>
    <t>F</t>
  </si>
  <si>
    <t>CONTADOR GENERAL</t>
  </si>
  <si>
    <t>CLIENTE</t>
  </si>
  <si>
    <t>VALOR</t>
  </si>
  <si>
    <t>Reservas generales</t>
  </si>
  <si>
    <t>Prima en colocación de acciones</t>
  </si>
  <si>
    <t xml:space="preserve">Plusvalía mercantil </t>
  </si>
  <si>
    <t>Descuento en colocación de acciones</t>
  </si>
  <si>
    <t>PATRIMONIO TÉCNICO SECUNDARIO</t>
  </si>
  <si>
    <t>PATRIMONIO TÉCNICO PRIMARIO</t>
  </si>
  <si>
    <t>Reservas especiales</t>
  </si>
  <si>
    <t>Reservas por revalorización del patrimonio</t>
  </si>
  <si>
    <t>TOTAL PATRIMONIO TÉCNICO PRIMARIO</t>
  </si>
  <si>
    <t>TOTAL PATRIMONIO TÉCNICO SECUNDARIO</t>
  </si>
  <si>
    <t>C = A + B (")</t>
  </si>
  <si>
    <t>TOTAL DEL PATRIMONIO TÉCNICO TOTAL</t>
  </si>
  <si>
    <t xml:space="preserve">      MENOS</t>
  </si>
  <si>
    <t>PATRIMONIO TÉCNICO CONSTITUIDO</t>
  </si>
  <si>
    <t xml:space="preserve">E = C + D </t>
  </si>
  <si>
    <t>TOTAL ACTIVOS Y CONTINGENTES PONDERADOS POR RIESGO</t>
  </si>
  <si>
    <t>G = F X 9%</t>
  </si>
  <si>
    <t>H = E - G</t>
  </si>
  <si>
    <t>EXCEDENTE O DEFICIENCIA DE PATRIMONIO TÉCNICO REQUERIDO</t>
  </si>
  <si>
    <t>ACTIVOS TOTALES Y CONTINGENTES X 4%</t>
  </si>
  <si>
    <t>CONTINGENTES PONDERADOS POR RIESGO</t>
  </si>
  <si>
    <t>EN U.S. DOLARES</t>
  </si>
  <si>
    <t>ACTIVOS Y CONTIGENTES PONDERADOS POR RIESGO</t>
  </si>
  <si>
    <t>Anexo No. 1</t>
  </si>
  <si>
    <t>ACTIVO Y CONTINGENTES PONDERADOS POR RIESGO, SUJETOS A NOTAS AL</t>
  </si>
  <si>
    <t>NOTA 1</t>
  </si>
  <si>
    <t>Disponibles para la venta del Estado o de entidades del sector público</t>
  </si>
  <si>
    <t>Mantenidas hasta el vencimiento del Estado o de entidades del sector público</t>
  </si>
  <si>
    <t>De disponibilidad restringida - Del Estado o de entidades del sector público</t>
  </si>
  <si>
    <t>NOTA 2</t>
  </si>
  <si>
    <t>Fianzas con garantía de instituciones financieras del exterior</t>
  </si>
  <si>
    <t>NOTA 3</t>
  </si>
  <si>
    <t>Cartas de crédito-Emitidas por la institución</t>
  </si>
  <si>
    <t>Cartas de crédito-Emitidas por cuenta de la institución</t>
  </si>
  <si>
    <t>NOTA 4</t>
  </si>
  <si>
    <t>Disponibles para la venta de entidades del sector privado</t>
  </si>
  <si>
    <t>Mantenidas hasta el vencimiento de entidades del sector privado</t>
  </si>
  <si>
    <t>Reservas Legales</t>
  </si>
  <si>
    <t>Préstamo subordinado</t>
  </si>
  <si>
    <t>RELACIONES ENTRE EL PATRIMONIO TÉCNICO  Y LOS ACTIVOS Y</t>
  </si>
  <si>
    <t>6401,6402, 6403</t>
  </si>
  <si>
    <t xml:space="preserve">Tendrán una  ponderarán de cero (0.0) las operaciones de cartera de crédito </t>
  </si>
  <si>
    <t>por vencer y contingentes que cuenten con garantías de depósitos en efectivo</t>
  </si>
  <si>
    <t>3.1 Que no financian operación comerciales (1.0)</t>
  </si>
  <si>
    <t>EN U.S. DÓLARES</t>
  </si>
  <si>
    <t>CONFORMACIÓN DEL PATRIMONIO TÉCNICO TOTAL</t>
  </si>
  <si>
    <t>CÓDIGO</t>
  </si>
  <si>
    <t>DESCRIPCIÓN</t>
  </si>
  <si>
    <t>MÁS :</t>
  </si>
  <si>
    <t>DEDUCCIONES AL PATRIMONIO TÉCNICO TOTAL</t>
  </si>
  <si>
    <t>POSICIÓN, REQUERIMIENTO Y RELACIÓN DE PATRIMONIO TÉCNICO</t>
  </si>
  <si>
    <t>PATRIMONIO TÉCNICO REQUERIDO</t>
  </si>
  <si>
    <t>RELACIÓN ENTRE EL PATRIMONIO TÉCNICO TOTAL Y LOS ACTIVOS Y</t>
  </si>
  <si>
    <t xml:space="preserve">                                                             </t>
  </si>
  <si>
    <t>SUPERINTENDENCIA DE BANCOS Y SEGUROS</t>
  </si>
  <si>
    <t>DETALLES DE PONDERACIONES</t>
  </si>
  <si>
    <t>Cuenta</t>
  </si>
  <si>
    <t>Valor</t>
  </si>
  <si>
    <t>Total</t>
  </si>
  <si>
    <t>Porcetajes de Ponderación</t>
  </si>
  <si>
    <t>14 - (1403 y 14 Pignorados)</t>
  </si>
  <si>
    <t>Total Activos y contingentes</t>
  </si>
  <si>
    <t xml:space="preserve">ING. PATRICIA YÉPEZ RAZA       </t>
  </si>
  <si>
    <t>BANCO CAPITAL S. A.</t>
  </si>
  <si>
    <t>Reservas especiales - Para futuras capitalizaciones</t>
  </si>
  <si>
    <t>ENTIDAD REPORTANTE  :   BANCO CAPITAL S. A.</t>
  </si>
  <si>
    <t>ADJUNTO FORM.229</t>
  </si>
  <si>
    <t>CIRCULAR No. IG-INSFPR-DNEI-2014-097</t>
  </si>
  <si>
    <t>INFORMACIÓN ANEXA AL FROMULARIO 229</t>
  </si>
  <si>
    <t>INSTITUCION FINANCIERA:</t>
  </si>
  <si>
    <t>FECHA:</t>
  </si>
  <si>
    <t>(EN DÓLARES)</t>
  </si>
  <si>
    <t>No.</t>
  </si>
  <si>
    <t>NOTAS EXPLICATIVAS</t>
  </si>
  <si>
    <t>VALOR A REPORTAR CON DATOS DE LA IFI</t>
  </si>
  <si>
    <t>Valor total de los ingresos brutos de los tarjetahabientes</t>
  </si>
  <si>
    <t>Valor total de los ingresos brutos de los tarjetahabientes que presentan exceso</t>
  </si>
  <si>
    <t>CALCULO REFERENCIAL DEL EJEMPLO PRESENTADO EN EL CUADRO No. 1 (NO ES PARTE DEL ADJUNTO AL FORMULARIO 229)</t>
  </si>
  <si>
    <t>A     1000+4000=5000</t>
  </si>
  <si>
    <t>E</t>
  </si>
  <si>
    <t>E 3500+3200+3000=9700</t>
  </si>
  <si>
    <t>CUADRO No.1</t>
  </si>
  <si>
    <t>EJEMPLO REFERENCIAL SOBRE UNA MUESTRA DE CINCO CLIENTES (NO ES PARTE DEL ADJUNTO AL FORMULARIO 229)</t>
  </si>
  <si>
    <t>EJEMPLO</t>
  </si>
  <si>
    <t>B=A*3</t>
  </si>
  <si>
    <t>E=(C-D)</t>
  </si>
  <si>
    <t>F=(E-B)</t>
  </si>
  <si>
    <t>EXCESO</t>
  </si>
  <si>
    <t>PONDERA 1.0</t>
  </si>
  <si>
    <t>PONDERA 0.0</t>
  </si>
  <si>
    <t>INGRESOS BRUTOS</t>
  </si>
  <si>
    <t>INGRESOS X 3</t>
  </si>
  <si>
    <t>CUPO TOTAL APROBADO</t>
  </si>
  <si>
    <t>CONSUMOS CTA. 14</t>
  </si>
  <si>
    <t>CUPO NO UTILIZADO</t>
  </si>
  <si>
    <t>BANCO CAPITAL S.A.</t>
  </si>
  <si>
    <t>´149989</t>
  </si>
  <si>
    <t>NOTA 5</t>
  </si>
  <si>
    <t>NOTA 6</t>
  </si>
  <si>
    <t>NOTA 7</t>
  </si>
  <si>
    <t>NOTA 8</t>
  </si>
  <si>
    <t>NOTA 9</t>
  </si>
  <si>
    <t>Valor a reportar con datos de la IFI</t>
  </si>
  <si>
    <t xml:space="preserve">Valor total de los ingresos brutos de los tarjetahabientes que presentan anexos </t>
  </si>
  <si>
    <t>RELACIÓN ENTRE EL PATRIMONIO TÉCNICO TOTAL Y LOS ACTIVOS Y CONTINGENTES PONDERADOS POR RIESGO</t>
  </si>
  <si>
    <t>Para negociar del Estado o de la entidad del sector publico</t>
  </si>
  <si>
    <t>De disponibilidad restringida - Depósitos sujetos a restricción</t>
  </si>
  <si>
    <t>Para negociar del Estado o de entidades del sector publico</t>
  </si>
  <si>
    <t>CUMPLIMIENTO NORMATIVO</t>
  </si>
  <si>
    <t>Art. 190 COMF</t>
  </si>
  <si>
    <t>PTC / ACTIVOS T CONTIGENTES TOTALES</t>
  </si>
  <si>
    <t>PTC / ACTIVOS T CONTIGENTES PONDERADOS POR RIESGO</t>
  </si>
  <si>
    <t>ACTIVO FIJO / PATRIMONIO TÉCNICO CONSTITUIDO</t>
  </si>
  <si>
    <t xml:space="preserve">ENTIDAD REPORTANTE  :  </t>
  </si>
  <si>
    <t xml:space="preserve">CÓDIGO DE LA ENTIDAD :   </t>
  </si>
  <si>
    <t xml:space="preserve">FECHA  : </t>
  </si>
  <si>
    <t>NOTAS Y FORMULARIO SB 229</t>
  </si>
  <si>
    <t>Inversiones en el Banco Central del Ecuador y papeles emitidos por el Ministerio de Finanzas</t>
  </si>
  <si>
    <t>o quien ejerza esas competencias (0.10) (**)</t>
  </si>
  <si>
    <t>3.2. Operaciones con plazos de hasta 360 días, autoliquidables y relacionadas con el comercio causado por el movimiento de bienes. (0.40)</t>
  </si>
  <si>
    <t>Para negociar de entidades del sector privado</t>
  </si>
  <si>
    <t>Se deducirá del Patrimonio Técnico de la Matriz, el capital asignado a una sucursal o agencia en el exterior; y, además, el capital invertido, esto es, el valor de su participación en el capital pagado más la reservas, exceptuando las provenientes de valuaciones del activo, en una institución subsidiaria o afiliada.</t>
  </si>
  <si>
    <t xml:space="preserve">Monto total de la cuenta 640410 "Créditos aprobados no desembolsados - Cartera de crédito de consumo primario" asignado a los tarjetahabientes. </t>
  </si>
  <si>
    <t xml:space="preserve">Monto total de la cuenta 640435 "Créditos aprobados no desembolsados - Cartera de crédito de consumo ordinario" asignado a los tarjetahabientes. </t>
  </si>
  <si>
    <t>Monto de la cuenta 640410 "Créditos aprobados no desembolsados - Cartera de créditos de consumo prioritario" más monto de la cuenta 640435 "Créditos aprobados no desembolsados -Cartera de créditos de consumo ordinario" de los tarjetahabientes que no presentan anexos al deducir "3 veces el ingreso mensual demostrado por el cliente". Con ponderación cero(0.0)</t>
  </si>
  <si>
    <t xml:space="preserve">Mono de la cuenta 640410 "Créditos aprobados y no desembolsados -Cartera de créditos de consumo prioritario" más monto de las cuenta 640435 " Créditos aprobados y no desembolsados - Cartera de créditos de consumo ordinario" que corresponden a los otros créditos aprobados no desembolsados de cartera de consumo, diferentes de tarjetas de crédito. Con ponderación uno punto cero (1.0) </t>
  </si>
  <si>
    <t>constituidas en la propia institución o en una integrante del grupo financiero domiciliada en el Ecuador, y los títulos emitidos o garantizados por el Banco Central del Ecuador.</t>
  </si>
  <si>
    <t>Inversiones de títulos emitidos por las demás instituciones  financieras del sector publico, se ponderarán con el 0.20. Se considerará con una ponderación del 0.20 a las inversiones efectuadas por el "Fondo de liquidez del sistema financiero ecuatoriano" (0.20) (**)</t>
  </si>
  <si>
    <t>Las  garantías  de    instituciones    financieras   del exterior  emitidas a favor de las entidades controladas   por  la   Superintendencia    de  Bancos   en  respaldo  de sus avales  o fianzas  concedidas,  deberán  ser  extendidas  por instituciones financieras calificadas que cuenten con  calificación  de  riesgo  internacional   con  categoría  de   inversión,  excluyendo entidades off-shore. (0.40)</t>
  </si>
  <si>
    <t>Avales con garantía de instituciones financieras del exterior</t>
  </si>
  <si>
    <t>Inversiones  en títulos  del sector privado ecuatoriano correspondientes a cédulas hipotecarias emitidas con respaldo de créditos cuyo prestatario ocupe o pretenda ocupar la propiedad residencial en el Ecuador, así como los títulos del sector privado ecuatoriano provenientes de titularizaciones respaldadas en su totalidad por cartera hipotecaria de vivienda. (0.50)</t>
  </si>
  <si>
    <t>Formato sobre el cual la entidad remite los datos respecto de la aplicación del numeral 14 de las "Notas al Patrimonio Técnico Requerido" del articulo 3, sección I, capitulo I "Relación entre el Patrimonio Técnico Total y los Activos y Contingentes Ponderados por Riesgo" del titulo V, libro I, de la Codificación de Resoluciones de la Superintendencia de Bancos y Seguros de la Junta Bancaria.</t>
  </si>
  <si>
    <t>Monto total de la cuenta 60410 "Créditos Aprobados no desembolsados-Cartera de Créditos de Consumo" asignado a los tarjetahabientes</t>
  </si>
  <si>
    <t>Monto total de la cuenta 60410 "Créditos Aprobados no desembolsados-Cartera de Créditos de Consumo" de los tarjetahabientes que no presenta excesos al deducir "3 veces el ingreso mensual demostrado por el cliente" Con ponderación cero (0.0)</t>
  </si>
  <si>
    <t>Monto total de la cuenta 60410 "Créditos Aprobados no desembolsados-Cartera de Créditos de Consumo" que corresponde a los otros créditos aprobados no desembolsados de cartera de consumo, diferente de tarjetas de crédito. Con ponderación uno punto cero (1.0)</t>
  </si>
  <si>
    <t>REPRESENTANTE LEGAL                                                                                    CONTADOR GENERAL</t>
  </si>
  <si>
    <t>GERENTE GENERAL                                                                                               CONTADOR GENERAL</t>
  </si>
  <si>
    <t>Patrimonio Técnico</t>
  </si>
  <si>
    <t xml:space="preserve">   Anexo No. 2</t>
  </si>
  <si>
    <t>RELACION DE PATRIMONIO TECNICO Y LOS ACTIVOS Y CONTINGENTES PONDERADOS POR RIESGO</t>
  </si>
  <si>
    <t xml:space="preserve">                       DETALLE DE INVERSIONES EN ACCIONES Y PARTICIPACIONES</t>
  </si>
  <si>
    <t>EN MILES DE U.S. DOLARES</t>
  </si>
  <si>
    <t>COMPRAS        (Cuenta 6305)</t>
  </si>
  <si>
    <t>D = C-B</t>
  </si>
  <si>
    <t>E = D*A</t>
  </si>
  <si>
    <t>FECHA</t>
  </si>
  <si>
    <t xml:space="preserve">MONTO DE </t>
  </si>
  <si>
    <t>COTIZACION</t>
  </si>
  <si>
    <t>DIFERENCIA</t>
  </si>
  <si>
    <t>MONTO DIFERENCIAL</t>
  </si>
  <si>
    <t>CONTRATO</t>
  </si>
  <si>
    <t>VENCIEMIENTO</t>
  </si>
  <si>
    <t>COMPRAS</t>
  </si>
  <si>
    <t>CONTRATADA</t>
  </si>
  <si>
    <t>FIN DE MES</t>
  </si>
  <si>
    <t>CAMBIARIO</t>
  </si>
  <si>
    <t>US.$ miles</t>
  </si>
  <si>
    <t>(miles de sucres)</t>
  </si>
  <si>
    <t>TOTAL COMPRAS</t>
  </si>
  <si>
    <t>VENTAS        (Cuenta 6410)</t>
  </si>
  <si>
    <t>VENTAS</t>
  </si>
  <si>
    <t>TOTAL VENTAS</t>
  </si>
  <si>
    <t>DIFERENCIA: COMPRA MENOS VENTAS</t>
  </si>
  <si>
    <t>F =</t>
  </si>
  <si>
    <t>REPRESENTANTE LEGAL</t>
  </si>
  <si>
    <t>NOTA : Todos los contratos de divisas diferentes al dólar serán exportados en dólares utilizando la cotización vigente a la fecha de</t>
  </si>
  <si>
    <t xml:space="preserve">                celebración del contrato, valores que deberán ser consignados en la columna "A" monto de compras, monto de ventas.</t>
  </si>
  <si>
    <t xml:space="preserve">   Anexo No. 3</t>
  </si>
  <si>
    <t>DETALLE DE INVERSIONES EN ACCIONES Y PARTICIPACIONES</t>
  </si>
  <si>
    <t>CIFRAS EN MILES DE SUCRES</t>
  </si>
  <si>
    <t>Valor Inversión en</t>
  </si>
  <si>
    <t>Requerimiento Proporcional de P.T.</t>
  </si>
  <si>
    <t>Requerimiento Adicional de P.T.</t>
  </si>
  <si>
    <t>PLUSVALIA</t>
  </si>
  <si>
    <t>DENOMINACION</t>
  </si>
  <si>
    <t>ACTIVIDAD</t>
  </si>
  <si>
    <t>UBICACIÓN</t>
  </si>
  <si>
    <t>PARTICIPACION</t>
  </si>
  <si>
    <t>SALDO</t>
  </si>
  <si>
    <t>Subsidiaria Afiliadas</t>
  </si>
  <si>
    <t>para Subsidiarias y Afiliadas</t>
  </si>
  <si>
    <t>MERCANTIL</t>
  </si>
  <si>
    <t>País,Ciudad</t>
  </si>
  <si>
    <t>EN EL CAPITAL</t>
  </si>
  <si>
    <t>CONTABLE DE</t>
  </si>
  <si>
    <t>No sujetas a P.T.</t>
  </si>
  <si>
    <t>sujetas a régimen Patrimonio Técnico</t>
  </si>
  <si>
    <t>con deficiencia de P.T.</t>
  </si>
  <si>
    <t>CTA. 190140</t>
  </si>
  <si>
    <t>LA INVERSION</t>
  </si>
  <si>
    <t>o no Consolidan</t>
  </si>
  <si>
    <t>P.T. Requerido</t>
  </si>
  <si>
    <t>Valor Proporcional</t>
  </si>
  <si>
    <t>Deficiencia de P.T.</t>
  </si>
  <si>
    <t>E= D-A</t>
  </si>
  <si>
    <t>G=F(100%-A)</t>
  </si>
  <si>
    <t>H</t>
  </si>
  <si>
    <t>En subsidiarias y afilidas</t>
  </si>
  <si>
    <t>SUBTOTAL</t>
  </si>
  <si>
    <t>En otras instituciones financieras</t>
  </si>
  <si>
    <t>De compañías</t>
  </si>
  <si>
    <t>De cías.de servicios Aux. del</t>
  </si>
  <si>
    <t>sistema financiero</t>
  </si>
  <si>
    <t xml:space="preserve">Anticipos para adquisición de </t>
  </si>
  <si>
    <t>acciones</t>
  </si>
  <si>
    <t>TOTAL ENTIDAD REPORTANTE</t>
  </si>
  <si>
    <t>NOTA : Los datos para las columnas D y F provienen del cálculo de patrimonio técnico individual de la subsidiaria o de la afiliada que se encuentra sujetas al régimen de patrimonio técnico</t>
  </si>
  <si>
    <t>Certificamos que todos los datos considerados en el formulario nO.229 y sus anexos 1,2,y 3 son verdaderos</t>
  </si>
  <si>
    <t>Detalle de Otras Subsidiarias y Afiliadas</t>
  </si>
  <si>
    <t>que registran plusvalía mercantil</t>
  </si>
  <si>
    <t>TOTAL PLUSVALIA MERCANTIL DEL GRUPO</t>
  </si>
  <si>
    <t>ENTIDAD :</t>
  </si>
  <si>
    <t>Donaciones - En bienes</t>
  </si>
  <si>
    <t>Otros [1]</t>
  </si>
  <si>
    <t>Pérdidas acumuladas [1]</t>
  </si>
  <si>
    <t xml:space="preserve">Ingresos menos gastos [6] [1] </t>
  </si>
  <si>
    <t>5 - 4</t>
  </si>
  <si>
    <t>Pérdida del ejercicio [1] [5</t>
  </si>
  <si>
    <t>Aportes para futuras capitalizaciones [2]</t>
  </si>
  <si>
    <t>Obligaciones convertibles [3]</t>
  </si>
  <si>
    <t>Deuda subordinada a plazo [4]</t>
  </si>
  <si>
    <t xml:space="preserve">Reservas especiales-Para futuras capitalizaciones </t>
  </si>
  <si>
    <t xml:space="preserve">Reservas por resultados no operativos </t>
  </si>
  <si>
    <t>Superávit por valuaciones</t>
  </si>
  <si>
    <t>Utilidades o excedentes acumulados</t>
  </si>
  <si>
    <t>ngresos menos gastos [6]</t>
  </si>
  <si>
    <t xml:space="preserve">Provisión genérica voluntaria [7] </t>
  </si>
  <si>
    <t xml:space="preserve">Otros pasivos - Minusvalía mercantil (badwill) [8] </t>
  </si>
  <si>
    <t xml:space="preserve">Dividendos pagados por anticipado </t>
  </si>
  <si>
    <t>Deficiencia de provisiones, amortizaciones y depreciaciones y el saldo del Grupo 37 "Desvalorización del patrimonio", en el que se registra las pérdidas activadas catalogadas como tales por la Superintendencia de Bancos o por las auditorías interna o externa de la entidad. Adicionalmente, el valor de los aumentos de capital realizados contraviniendo las disposiciones de los numerales 2 y 3 del artículo 255 del Código Orgánico Monetario y Financiero; o, los que por cualquier causa determine como no imputables a patrimonio técnico la Superintendencia de Bancos. [1] [9]</t>
  </si>
  <si>
    <t>Cuando una subsidiaria registre inversiones en otras instituciones del sistema financiero, que las conviertan en subsidiaria o afiliada de dicha entidad, dichos valores se deducirán conforme lo establecido en el inciso anterior, del Patrimonio Técnico Total de la Matriz.</t>
  </si>
  <si>
    <t>Adicionalmente se deducirá del patrimonio técnico total los saldos registrados en la cuenta 1611 "Anticipo para adquisición de Acciones", cuando correspondan a inversiones en acciones, anticipos en la capitalización o constitución de compañías subsidiarias o afiliadas.</t>
  </si>
  <si>
    <t>6401. 6402, 6403, 6404</t>
  </si>
  <si>
    <t>64010, 640215</t>
  </si>
  <si>
    <t>640305. 640310, 640315</t>
  </si>
  <si>
    <t>1301, 1303, 1305</t>
  </si>
  <si>
    <t>1403, 1408</t>
  </si>
  <si>
    <t>Para que los aportes para futuras capitalizaciones formen parte del patrimonio técnico primario, debe existir constancia escrita e irrevocable de los accionistas, que tales recursos no serán retirados y que serán capitalizados en un periodo máximo de un año.</t>
  </si>
  <si>
    <t>El saldo total de los documentos emitidos se considerará hasta el 30% del capital y reservas de 
la entidad, a la fecha en que se calcula el patrimonio técnico</t>
  </si>
  <si>
    <t>Para que formen parte del patrimonio técnico secundario los instrumentos de deuda subordinada a plazo o los contratos de mutuo correspondientes deben tener un plazo original mínimo de vencimiento de más de cinco (5) años; no encontrarse garantizados y estar totalmente pagados, en el caso de instrumentos emitidos; no se puede efectuar el pago del principal antes de su vencimiento;  y, adicionalmente, deben dejar constancia expresa que cuentan con la autorización de la 
Superintendencia de Bancos y la aceptación del organismo acreedor.</t>
  </si>
  <si>
    <t>Estas cuentas se considerarán en valor absoluto.</t>
  </si>
  <si>
    <t>Durante los últimos cinco (5) años del vencimiento del plazo al que fueron emitidos, o del contrato de mutuo respectivo se les aplicará un factor de descuento (o amortización) acumulativo de 20% anual.</t>
  </si>
  <si>
    <t>Estos instrumentos o contratos no se encuentran disponibles para participar en las pérdidas de la entidad, excepto cuando una entidad del sistema financiero sea sometida a liquidación forzosa, donde servirán para enjugar las pérdidas de dicha liquidación.</t>
  </si>
  <si>
    <t>El total de instrumentos representativos de deuda subordinada a plazo, o de contratos de mutuo pertinentes no podrán exceder del 50% del patrimonio técnico primario de la entidad deudora del sistema financiero;</t>
  </si>
  <si>
    <t>Se considerará el total de las utilidades del ejercicio corriente una vez cumplidas las condiciones 
de los numerales 1. y 2. del artículo 405 del Libro I del Código Orgánico Monetario y Financiero;</t>
  </si>
  <si>
    <t xml:space="preserve">Estas cuentas se considerarán para los meses de enero a noviembre; y, cuando la diferencia de las cuentas 5-4 sea mayor a cero ponderará al 50% en el patrimonio técnico secundario. En el caso de que la diferencia de las cuentas 5-4 sea menor a cero ponderará al 100% en el patrimonio técnico primario. </t>
  </si>
  <si>
    <t xml:space="preserve">Para el caso de todos los segmentos de crédito, se considerará la provisión voluntaria con un 
límite máximo de 1,25% de los activos y contingentes ponderados por riesgo. </t>
  </si>
  <si>
    <t xml:space="preserve">El crédito mercantil negativo o minusvalía mercantil (badwill), se computará en el cálculo del 
patrimonio técnico secundario, con el 100% de su saldo remanente no transferido al estado de resultados. </t>
  </si>
  <si>
    <t>Para el cálculo del patrimonio técnico secundario, las deficiencias de provisiones serán 
consideradas en su totalidad, sin tomar en cuenta los cronogramas establecidos para su constitución, solicitadas por las entidades financieras y aprobados por los organismos de control.</t>
  </si>
  <si>
    <t xml:space="preserve">ING. DIEGO BASTIDAS RUALES                                                                      ING. PATRICIA YÉPEZ RAZA       </t>
  </si>
  <si>
    <t xml:space="preserve">ING. CDIEGO BASTIDAS RUALES                                                                                ING. PATRICIA YÉPEZ RAZA       </t>
  </si>
  <si>
    <t xml:space="preserve">ING. DIEGO BASTIDAS RUALES                                                                         ING. PATRICIA YÉPEZ RAZA       </t>
  </si>
  <si>
    <t xml:space="preserve">ING. DIEGO BASTIDAS RUALES                                                                               ING. PATRICIA YÉPEZ RAZA       </t>
  </si>
  <si>
    <t>Utilidad del ejercicio [5)</t>
  </si>
  <si>
    <t>Al 31 DE JULIO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</si>
</sst>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quot;$&quot;#.00"/>
    <numFmt numFmtId="165" formatCode="#.00"/>
    <numFmt numFmtId="166" formatCode="%#.00"/>
    <numFmt numFmtId="167" formatCode="_ * #,##0_ ;_ * \-#,##0_ ;_ * &quot;-&quot;??_ ;_ @_ "/>
    <numFmt numFmtId="168" formatCode="#,##0.00000000000"/>
    <numFmt numFmtId="169" formatCode="0.00000%"/>
    <numFmt numFmtId="170" formatCode="0.0000%"/>
    <numFmt numFmtId="171" formatCode="#,##0.00;[Red]#,##0.00"/>
  </numFmts>
  <fonts count="42" x14ac:knownFonts="1">
    <font>
      <sz val="10"/>
      <name val="Courier"/>
    </font>
    <font>
      <sz val="11"/>
      <color theme="1"/>
      <name val="Calibri"/>
      <family val="2"/>
      <scheme val="minor"/>
    </font>
    <font>
      <sz val="10"/>
      <name val="Arial"/>
      <family val="2"/>
    </font>
    <font>
      <sz val="1"/>
      <color indexed="8"/>
      <name val="Courier"/>
      <family val="3"/>
    </font>
    <font>
      <b/>
      <sz val="1"/>
      <color indexed="8"/>
      <name val="Courier"/>
      <family val="3"/>
    </font>
    <font>
      <i/>
      <sz val="1"/>
      <color indexed="8"/>
      <name val="Courier"/>
      <family val="3"/>
    </font>
    <font>
      <b/>
      <sz val="10"/>
      <color indexed="8"/>
      <name val="Arial"/>
      <family val="2"/>
    </font>
    <font>
      <sz val="10"/>
      <color indexed="8"/>
      <name val="Arial"/>
      <family val="2"/>
    </font>
    <font>
      <sz val="8"/>
      <color indexed="8"/>
      <name val="Arial"/>
      <family val="2"/>
    </font>
    <font>
      <sz val="8"/>
      <name val="Arial"/>
      <family val="2"/>
    </font>
    <font>
      <sz val="9"/>
      <name val="Arial"/>
      <family val="2"/>
    </font>
    <font>
      <b/>
      <sz val="8"/>
      <name val="Arial"/>
      <family val="2"/>
    </font>
    <font>
      <b/>
      <sz val="8"/>
      <name val="Arial"/>
      <family val="2"/>
    </font>
    <font>
      <b/>
      <sz val="10"/>
      <name val="Arial"/>
      <family val="2"/>
    </font>
    <font>
      <b/>
      <sz val="9"/>
      <name val="Arial"/>
      <family val="2"/>
    </font>
    <font>
      <sz val="7"/>
      <name val="Arial"/>
      <family val="2"/>
    </font>
    <font>
      <sz val="6"/>
      <name val="Courier"/>
      <family val="3"/>
    </font>
    <font>
      <b/>
      <sz val="7"/>
      <name val="Arial"/>
      <family val="2"/>
    </font>
    <font>
      <b/>
      <sz val="7"/>
      <color indexed="8"/>
      <name val="Arial"/>
      <family val="2"/>
    </font>
    <font>
      <sz val="6"/>
      <name val="Arial"/>
      <family val="2"/>
    </font>
    <font>
      <b/>
      <sz val="8"/>
      <color indexed="8"/>
      <name val="Arial"/>
      <family val="2"/>
    </font>
    <font>
      <sz val="8"/>
      <name val="Courier"/>
      <family val="3"/>
    </font>
    <font>
      <b/>
      <sz val="10"/>
      <name val="Courier"/>
      <family val="3"/>
    </font>
    <font>
      <sz val="9"/>
      <name val="Courier"/>
      <family val="3"/>
    </font>
    <font>
      <b/>
      <sz val="12"/>
      <name val="Arial"/>
      <family val="2"/>
    </font>
    <font>
      <sz val="10"/>
      <name val="Courier"/>
      <family val="3"/>
    </font>
    <font>
      <b/>
      <sz val="12"/>
      <color indexed="8"/>
      <name val="Arial"/>
      <family val="2"/>
    </font>
    <font>
      <sz val="10"/>
      <color indexed="8"/>
      <name val="Tahoma"/>
      <family val="2"/>
    </font>
    <font>
      <b/>
      <sz val="6"/>
      <name val="Arial"/>
      <family val="2"/>
    </font>
    <font>
      <b/>
      <sz val="10"/>
      <name val="Courier"/>
      <family val="3"/>
    </font>
    <font>
      <sz val="8"/>
      <color theme="0"/>
      <name val="Arial"/>
      <family val="2"/>
    </font>
    <font>
      <b/>
      <sz val="8"/>
      <name val="Courier"/>
    </font>
    <font>
      <sz val="7"/>
      <name val="Courier"/>
    </font>
    <font>
      <sz val="10"/>
      <color theme="0"/>
      <name val="Courier"/>
      <family val="3"/>
    </font>
    <font>
      <sz val="8"/>
      <color theme="0"/>
      <name val="Courier"/>
      <family val="3"/>
    </font>
    <font>
      <sz val="10"/>
      <color theme="0"/>
      <name val="Arial"/>
      <family val="2"/>
    </font>
    <font>
      <b/>
      <sz val="8"/>
      <color theme="0"/>
      <name val="Arial"/>
      <family val="2"/>
    </font>
    <font>
      <b/>
      <sz val="9"/>
      <color theme="0"/>
      <name val="Arial"/>
      <family val="2"/>
    </font>
    <font>
      <b/>
      <sz val="10"/>
      <color theme="0"/>
      <name val="Arial"/>
      <family val="2"/>
    </font>
    <font>
      <sz val="9"/>
      <color theme="0"/>
      <name val="Arial"/>
      <family val="2"/>
    </font>
    <font>
      <sz val="10"/>
      <color theme="0"/>
      <name val="Courier"/>
    </font>
    <font>
      <sz val="7"/>
      <color theme="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030A0"/>
        <bgColor indexed="64"/>
      </patternFill>
    </fill>
  </fills>
  <borders count="28">
    <border>
      <left/>
      <right/>
      <top/>
      <bottom/>
      <diagonal/>
    </border>
    <border>
      <left/>
      <right/>
      <top style="thin">
        <color indexed="64"/>
      </top>
      <bottom style="double">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9">
    <xf numFmtId="0" fontId="0" fillId="0" borderId="0"/>
    <xf numFmtId="4" fontId="3" fillId="0" borderId="0">
      <protection locked="0"/>
    </xf>
    <xf numFmtId="164" fontId="3" fillId="0" borderId="0">
      <protection locked="0"/>
    </xf>
    <xf numFmtId="0" fontId="3" fillId="0" borderId="0">
      <protection locked="0"/>
    </xf>
    <xf numFmtId="0" fontId="3" fillId="0" borderId="0">
      <protection locked="0"/>
    </xf>
    <xf numFmtId="0" fontId="3" fillId="0" borderId="0">
      <protection locked="0"/>
    </xf>
    <xf numFmtId="0" fontId="5" fillId="0" borderId="0">
      <protection locked="0"/>
    </xf>
    <xf numFmtId="0" fontId="3" fillId="0" borderId="0">
      <protection locked="0"/>
    </xf>
    <xf numFmtId="0" fontId="3" fillId="0" borderId="0">
      <protection locked="0"/>
    </xf>
    <xf numFmtId="0" fontId="3" fillId="0" borderId="0">
      <protection locked="0"/>
    </xf>
    <xf numFmtId="0" fontId="5" fillId="0" borderId="0">
      <protection locked="0"/>
    </xf>
    <xf numFmtId="165" fontId="3" fillId="0" borderId="0">
      <protection locked="0"/>
    </xf>
    <xf numFmtId="0" fontId="4" fillId="0" borderId="0">
      <protection locked="0"/>
    </xf>
    <xf numFmtId="0" fontId="4" fillId="0" borderId="0">
      <protection locked="0"/>
    </xf>
    <xf numFmtId="43" fontId="2" fillId="0" borderId="0" applyFont="0" applyFill="0" applyBorder="0" applyAlignment="0" applyProtection="0"/>
    <xf numFmtId="166" fontId="3" fillId="0" borderId="0">
      <protection locked="0"/>
    </xf>
    <xf numFmtId="0" fontId="3" fillId="0" borderId="1">
      <protection locked="0"/>
    </xf>
    <xf numFmtId="0" fontId="1" fillId="0" borderId="0"/>
    <xf numFmtId="43" fontId="1" fillId="0" borderId="0" applyFont="0" applyFill="0" applyBorder="0" applyAlignment="0" applyProtection="0"/>
  </cellStyleXfs>
  <cellXfs count="348">
    <xf numFmtId="0" fontId="0" fillId="0" borderId="0" xfId="0"/>
    <xf numFmtId="0" fontId="9" fillId="0" borderId="0" xfId="0" applyFont="1"/>
    <xf numFmtId="0" fontId="7" fillId="0" borderId="0" xfId="0" applyFont="1"/>
    <xf numFmtId="0" fontId="10" fillId="0" borderId="0" xfId="0" applyFont="1"/>
    <xf numFmtId="0" fontId="9" fillId="2" borderId="0" xfId="0" applyFont="1" applyFill="1" applyAlignment="1">
      <alignment horizontal="centerContinuous"/>
    </xf>
    <xf numFmtId="0" fontId="0" fillId="2" borderId="0" xfId="0" applyFill="1" applyAlignment="1">
      <alignment horizontal="centerContinuous"/>
    </xf>
    <xf numFmtId="3" fontId="0" fillId="2" borderId="0" xfId="0" applyNumberFormat="1" applyFill="1" applyAlignment="1">
      <alignment horizontal="centerContinuous"/>
    </xf>
    <xf numFmtId="0" fontId="11" fillId="2" borderId="0" xfId="0" applyFont="1" applyFill="1" applyAlignment="1">
      <alignment horizontal="centerContinuous"/>
    </xf>
    <xf numFmtId="0" fontId="0" fillId="2" borderId="0" xfId="0" applyFill="1"/>
    <xf numFmtId="0" fontId="6" fillId="2" borderId="0" xfId="0" applyFont="1" applyFill="1"/>
    <xf numFmtId="0" fontId="7" fillId="2" borderId="0" xfId="0" applyFont="1" applyFill="1"/>
    <xf numFmtId="0" fontId="9" fillId="2" borderId="0" xfId="0" applyFont="1" applyFill="1"/>
    <xf numFmtId="0" fontId="9" fillId="2" borderId="8" xfId="0" applyFont="1" applyFill="1" applyBorder="1"/>
    <xf numFmtId="0" fontId="16" fillId="2" borderId="0" xfId="0" applyFont="1" applyFill="1"/>
    <xf numFmtId="0" fontId="17" fillId="2" borderId="0" xfId="0" applyFont="1" applyFill="1"/>
    <xf numFmtId="0" fontId="18" fillId="2" borderId="0" xfId="0" applyFont="1" applyFill="1"/>
    <xf numFmtId="0" fontId="9" fillId="0" borderId="11" xfId="0" applyFont="1" applyBorder="1"/>
    <xf numFmtId="0" fontId="9" fillId="0" borderId="11" xfId="0" applyFont="1" applyBorder="1" applyAlignment="1">
      <alignment horizontal="left"/>
    </xf>
    <xf numFmtId="0" fontId="9" fillId="2" borderId="2" xfId="0" applyFont="1" applyFill="1" applyBorder="1"/>
    <xf numFmtId="167" fontId="9" fillId="2" borderId="2" xfId="14" applyNumberFormat="1" applyFont="1" applyFill="1" applyBorder="1"/>
    <xf numFmtId="0" fontId="9" fillId="2" borderId="7" xfId="0" applyFont="1" applyFill="1" applyBorder="1" applyAlignment="1">
      <alignment horizontal="left"/>
    </xf>
    <xf numFmtId="0" fontId="9" fillId="2" borderId="0" xfId="0" applyFont="1" applyFill="1" applyAlignment="1">
      <alignment horizontal="left"/>
    </xf>
    <xf numFmtId="4" fontId="0" fillId="0" borderId="0" xfId="0" applyNumberFormat="1"/>
    <xf numFmtId="0" fontId="14" fillId="0" borderId="0" xfId="0" applyFont="1"/>
    <xf numFmtId="0" fontId="9" fillId="2" borderId="4" xfId="0" applyFont="1" applyFill="1" applyBorder="1"/>
    <xf numFmtId="0" fontId="9" fillId="2" borderId="4" xfId="0" applyFont="1" applyFill="1" applyBorder="1" applyAlignment="1">
      <alignment horizontal="left"/>
    </xf>
    <xf numFmtId="0" fontId="9" fillId="2" borderId="8" xfId="0" applyFont="1" applyFill="1" applyBorder="1" applyAlignment="1">
      <alignment horizontal="left"/>
    </xf>
    <xf numFmtId="0" fontId="9" fillId="2" borderId="9" xfId="0" applyFont="1" applyFill="1" applyBorder="1" applyAlignment="1">
      <alignment horizontal="left"/>
    </xf>
    <xf numFmtId="0" fontId="9" fillId="2" borderId="2" xfId="0" applyFont="1" applyFill="1" applyBorder="1" applyAlignment="1">
      <alignment horizontal="left"/>
    </xf>
    <xf numFmtId="0" fontId="9" fillId="2" borderId="11" xfId="0" applyFont="1" applyFill="1" applyBorder="1" applyAlignment="1">
      <alignment horizontal="left"/>
    </xf>
    <xf numFmtId="4" fontId="9" fillId="0" borderId="11" xfId="0" applyNumberFormat="1" applyFont="1" applyBorder="1"/>
    <xf numFmtId="4" fontId="9" fillId="2" borderId="9" xfId="0" applyNumberFormat="1" applyFont="1" applyFill="1" applyBorder="1"/>
    <xf numFmtId="4" fontId="9" fillId="2" borderId="11" xfId="0" applyNumberFormat="1" applyFont="1" applyFill="1" applyBorder="1"/>
    <xf numFmtId="0" fontId="22" fillId="0" borderId="0" xfId="0" applyFont="1"/>
    <xf numFmtId="4" fontId="23" fillId="0" borderId="0" xfId="0" applyNumberFormat="1" applyFont="1"/>
    <xf numFmtId="0" fontId="24" fillId="0" borderId="0" xfId="0" applyFont="1"/>
    <xf numFmtId="0" fontId="13" fillId="0" borderId="0" xfId="0" applyFont="1"/>
    <xf numFmtId="0" fontId="11" fillId="2" borderId="0" xfId="0" applyFont="1" applyFill="1" applyAlignment="1">
      <alignment horizontal="left"/>
    </xf>
    <xf numFmtId="0" fontId="8" fillId="0" borderId="16" xfId="0" applyFont="1" applyBorder="1"/>
    <xf numFmtId="4" fontId="9" fillId="0" borderId="16" xfId="0" applyNumberFormat="1" applyFont="1" applyBorder="1"/>
    <xf numFmtId="0" fontId="9" fillId="0" borderId="16" xfId="0" applyFont="1" applyBorder="1"/>
    <xf numFmtId="0" fontId="8" fillId="0" borderId="17" xfId="0" applyFont="1" applyBorder="1"/>
    <xf numFmtId="4" fontId="9" fillId="0" borderId="17" xfId="0" applyNumberFormat="1" applyFont="1" applyBorder="1"/>
    <xf numFmtId="0" fontId="9" fillId="0" borderId="17" xfId="0" applyFont="1" applyBorder="1"/>
    <xf numFmtId="0" fontId="8" fillId="0" borderId="18" xfId="0" applyFont="1" applyBorder="1"/>
    <xf numFmtId="0" fontId="8" fillId="0" borderId="18" xfId="0" applyFont="1" applyBorder="1" applyAlignment="1">
      <alignment horizontal="right"/>
    </xf>
    <xf numFmtId="4" fontId="9" fillId="0" borderId="18" xfId="0" applyNumberFormat="1" applyFont="1" applyBorder="1"/>
    <xf numFmtId="4" fontId="12" fillId="0" borderId="18" xfId="0" applyNumberFormat="1" applyFont="1" applyBorder="1"/>
    <xf numFmtId="0" fontId="8" fillId="0" borderId="17" xfId="0" applyFont="1" applyBorder="1" applyAlignment="1">
      <alignment horizontal="right"/>
    </xf>
    <xf numFmtId="4" fontId="12" fillId="0" borderId="16" xfId="0" applyNumberFormat="1" applyFont="1" applyBorder="1"/>
    <xf numFmtId="0" fontId="25" fillId="0" borderId="0" xfId="0" applyFont="1"/>
    <xf numFmtId="4" fontId="25" fillId="0" borderId="0" xfId="0" applyNumberFormat="1" applyFont="1"/>
    <xf numFmtId="10" fontId="25" fillId="0" borderId="0" xfId="0" applyNumberFormat="1" applyFont="1"/>
    <xf numFmtId="4" fontId="12" fillId="0" borderId="17" xfId="0" applyNumberFormat="1" applyFont="1" applyBorder="1"/>
    <xf numFmtId="0" fontId="9" fillId="0" borderId="11" xfId="0" applyFont="1" applyBorder="1" applyAlignment="1">
      <alignment vertical="center" wrapText="1"/>
    </xf>
    <xf numFmtId="0" fontId="9" fillId="0" borderId="11" xfId="0" applyFont="1" applyBorder="1" applyAlignment="1">
      <alignment horizontal="left" vertical="top" wrapText="1"/>
    </xf>
    <xf numFmtId="0" fontId="9" fillId="0" borderId="11" xfId="0" applyFont="1" applyBorder="1" applyAlignment="1">
      <alignment horizontal="left" vertical="top"/>
    </xf>
    <xf numFmtId="4" fontId="9" fillId="0" borderId="0" xfId="0" applyNumberFormat="1" applyFont="1"/>
    <xf numFmtId="4" fontId="8" fillId="0" borderId="0" xfId="0" applyNumberFormat="1" applyFont="1" applyAlignment="1">
      <alignment horizontal="right" vertical="top"/>
    </xf>
    <xf numFmtId="4" fontId="27" fillId="0" borderId="0" xfId="0" applyNumberFormat="1" applyFont="1" applyAlignment="1">
      <alignment horizontal="right" vertical="top"/>
    </xf>
    <xf numFmtId="0" fontId="2" fillId="0" borderId="0" xfId="0" applyFont="1"/>
    <xf numFmtId="0" fontId="28" fillId="0" borderId="0" xfId="0" applyFont="1"/>
    <xf numFmtId="0" fontId="2" fillId="0" borderId="0" xfId="0" applyFont="1" applyAlignment="1">
      <alignment horizontal="right"/>
    </xf>
    <xf numFmtId="4" fontId="2" fillId="0" borderId="11" xfId="0" applyNumberFormat="1" applyFont="1" applyBorder="1"/>
    <xf numFmtId="0" fontId="2" fillId="0" borderId="0" xfId="0" applyFont="1" applyAlignment="1">
      <alignment horizontal="left"/>
    </xf>
    <xf numFmtId="4" fontId="2" fillId="0" borderId="4" xfId="0" applyNumberFormat="1" applyFont="1" applyBorder="1"/>
    <xf numFmtId="37" fontId="2" fillId="0" borderId="0" xfId="0" applyNumberFormat="1" applyFont="1"/>
    <xf numFmtId="4" fontId="2" fillId="0" borderId="2" xfId="0" applyNumberFormat="1" applyFont="1" applyBorder="1"/>
    <xf numFmtId="0" fontId="13" fillId="0" borderId="0" xfId="0" applyFont="1" applyAlignment="1">
      <alignment horizontal="center"/>
    </xf>
    <xf numFmtId="16" fontId="2" fillId="0" borderId="0" xfId="0" applyNumberFormat="1" applyFont="1" applyAlignment="1">
      <alignment horizontal="right"/>
    </xf>
    <xf numFmtId="4" fontId="2" fillId="0" borderId="0" xfId="0" applyNumberFormat="1" applyFont="1"/>
    <xf numFmtId="16" fontId="10" fillId="0" borderId="0" xfId="0" applyNumberFormat="1" applyFont="1" applyAlignment="1">
      <alignment horizontal="right"/>
    </xf>
    <xf numFmtId="4" fontId="10" fillId="0" borderId="11" xfId="0" applyNumberFormat="1" applyFont="1" applyBorder="1"/>
    <xf numFmtId="4" fontId="10" fillId="0" borderId="9" xfId="0" applyNumberFormat="1" applyFont="1" applyBorder="1"/>
    <xf numFmtId="49" fontId="15" fillId="0" borderId="0" xfId="0" applyNumberFormat="1" applyFont="1"/>
    <xf numFmtId="37" fontId="2" fillId="0" borderId="0" xfId="0" applyNumberFormat="1" applyFont="1" applyAlignment="1">
      <alignment horizontal="left"/>
    </xf>
    <xf numFmtId="0" fontId="19" fillId="0" borderId="0" xfId="0" applyFont="1"/>
    <xf numFmtId="0" fontId="2" fillId="0" borderId="11" xfId="0" applyFont="1" applyBorder="1"/>
    <xf numFmtId="0" fontId="2" fillId="0" borderId="13" xfId="0" applyFont="1" applyBorder="1"/>
    <xf numFmtId="0" fontId="2" fillId="0" borderId="12" xfId="0" applyFont="1" applyBorder="1"/>
    <xf numFmtId="0" fontId="17" fillId="0" borderId="11" xfId="0" applyFont="1" applyBorder="1" applyAlignment="1">
      <alignment vertical="center"/>
    </xf>
    <xf numFmtId="43" fontId="17" fillId="0" borderId="11" xfId="14" applyFont="1" applyBorder="1" applyAlignment="1">
      <alignment horizontal="center" wrapText="1"/>
    </xf>
    <xf numFmtId="0" fontId="28" fillId="0" borderId="11" xfId="0" applyFont="1" applyBorder="1" applyAlignment="1">
      <alignment wrapText="1"/>
    </xf>
    <xf numFmtId="0" fontId="17" fillId="0" borderId="11" xfId="0" applyFont="1" applyBorder="1" applyAlignment="1">
      <alignment horizontal="center" vertical="center"/>
    </xf>
    <xf numFmtId="43" fontId="2" fillId="0" borderId="11" xfId="14" applyBorder="1" applyAlignment="1">
      <alignment horizontal="center" vertical="center"/>
    </xf>
    <xf numFmtId="0" fontId="15" fillId="0" borderId="11" xfId="0" applyFont="1" applyBorder="1"/>
    <xf numFmtId="43" fontId="13" fillId="0" borderId="0" xfId="14" applyFont="1"/>
    <xf numFmtId="43" fontId="13" fillId="0" borderId="0" xfId="14" applyFont="1" applyAlignment="1">
      <alignment vertical="center" wrapText="1"/>
    </xf>
    <xf numFmtId="0" fontId="2" fillId="0" borderId="0" xfId="0" applyFont="1" applyAlignment="1">
      <alignment wrapText="1"/>
    </xf>
    <xf numFmtId="43" fontId="2" fillId="0" borderId="0" xfId="14"/>
    <xf numFmtId="43" fontId="15" fillId="0" borderId="0" xfId="14" applyFont="1"/>
    <xf numFmtId="0" fontId="15" fillId="0" borderId="0" xfId="0" applyFont="1"/>
    <xf numFmtId="0" fontId="2" fillId="0" borderId="11" xfId="0" applyFont="1" applyBorder="1" applyAlignment="1">
      <alignment horizontal="center" vertical="center"/>
    </xf>
    <xf numFmtId="43" fontId="2" fillId="0" borderId="11" xfId="14" applyBorder="1"/>
    <xf numFmtId="43" fontId="13" fillId="0" borderId="11" xfId="14" applyFont="1" applyBorder="1"/>
    <xf numFmtId="0" fontId="2" fillId="0" borderId="11" xfId="0" applyFont="1" applyBorder="1" applyAlignment="1">
      <alignment horizontal="right"/>
    </xf>
    <xf numFmtId="0" fontId="2" fillId="0" borderId="11" xfId="0" applyFont="1" applyBorder="1" applyAlignment="1">
      <alignment vertical="center" wrapText="1"/>
    </xf>
    <xf numFmtId="0" fontId="10" fillId="0" borderId="11" xfId="0" applyFont="1" applyBorder="1" applyAlignment="1">
      <alignment horizontal="right"/>
    </xf>
    <xf numFmtId="0" fontId="2" fillId="0" borderId="11" xfId="0" applyFont="1" applyBorder="1" applyAlignment="1">
      <alignment horizontal="right" vertical="center" wrapText="1"/>
    </xf>
    <xf numFmtId="0" fontId="10" fillId="0" borderId="11" xfId="0" applyFont="1" applyBorder="1" applyAlignment="1">
      <alignment vertical="center" wrapText="1"/>
    </xf>
    <xf numFmtId="16" fontId="10" fillId="0" borderId="11" xfId="0" applyNumberFormat="1" applyFont="1" applyBorder="1" applyAlignment="1">
      <alignment horizontal="right"/>
    </xf>
    <xf numFmtId="49" fontId="10" fillId="0" borderId="11" xfId="0" applyNumberFormat="1" applyFont="1" applyBorder="1" applyAlignment="1">
      <alignment horizontal="right"/>
    </xf>
    <xf numFmtId="37" fontId="10" fillId="0" borderId="0" xfId="0" applyNumberFormat="1" applyFont="1"/>
    <xf numFmtId="0" fontId="9" fillId="0" borderId="4" xfId="0" applyFont="1" applyBorder="1" applyAlignment="1">
      <alignment horizontal="right"/>
    </xf>
    <xf numFmtId="0" fontId="9" fillId="0" borderId="11" xfId="0" applyFont="1" applyBorder="1" applyAlignment="1">
      <alignment horizontal="right"/>
    </xf>
    <xf numFmtId="4" fontId="10" fillId="0" borderId="0" xfId="0" applyNumberFormat="1" applyFont="1"/>
    <xf numFmtId="0" fontId="14" fillId="0" borderId="11" xfId="0" applyFont="1" applyBorder="1"/>
    <xf numFmtId="49" fontId="15" fillId="0" borderId="11" xfId="0" applyNumberFormat="1" applyFont="1" applyBorder="1" applyAlignment="1">
      <alignment horizontal="left" vertical="center" wrapText="1"/>
    </xf>
    <xf numFmtId="0" fontId="10" fillId="2" borderId="0" xfId="0" applyFont="1" applyFill="1" applyAlignment="1">
      <alignment horizontal="left"/>
    </xf>
    <xf numFmtId="0" fontId="9" fillId="2" borderId="0" xfId="0" applyFont="1" applyFill="1" applyAlignment="1">
      <alignment horizontal="center"/>
    </xf>
    <xf numFmtId="0" fontId="9" fillId="2" borderId="11" xfId="0" applyFont="1" applyFill="1" applyBorder="1" applyAlignment="1">
      <alignment wrapText="1"/>
    </xf>
    <xf numFmtId="49" fontId="10" fillId="2" borderId="0" xfId="0" applyNumberFormat="1" applyFont="1" applyFill="1" applyAlignment="1">
      <alignment horizontal="left"/>
    </xf>
    <xf numFmtId="0" fontId="9" fillId="2" borderId="9" xfId="0" applyFont="1" applyFill="1" applyBorder="1" applyAlignment="1">
      <alignment wrapText="1"/>
    </xf>
    <xf numFmtId="4" fontId="2" fillId="0" borderId="9" xfId="0" applyNumberFormat="1" applyFont="1" applyBorder="1"/>
    <xf numFmtId="37" fontId="2" fillId="0" borderId="11" xfId="0" applyNumberFormat="1" applyFont="1" applyBorder="1"/>
    <xf numFmtId="10" fontId="2" fillId="0" borderId="11" xfId="0" applyNumberFormat="1" applyFont="1" applyBorder="1"/>
    <xf numFmtId="10" fontId="2" fillId="0" borderId="9" xfId="0" applyNumberFormat="1" applyFont="1" applyBorder="1"/>
    <xf numFmtId="0" fontId="0" fillId="0" borderId="0" xfId="0" applyAlignment="1">
      <alignment horizontal="center"/>
    </xf>
    <xf numFmtId="0" fontId="0" fillId="0" borderId="12" xfId="0" applyBorder="1" applyAlignment="1">
      <alignment horizontal="center"/>
    </xf>
    <xf numFmtId="0" fontId="13" fillId="0" borderId="0" xfId="0" applyFont="1" applyAlignment="1">
      <alignment horizontal="left"/>
    </xf>
    <xf numFmtId="0" fontId="11" fillId="0" borderId="0" xfId="0" applyFont="1"/>
    <xf numFmtId="0" fontId="2" fillId="0" borderId="11" xfId="0" applyFont="1" applyBorder="1" applyAlignment="1">
      <alignment horizontal="left" vertical="center" wrapText="1"/>
    </xf>
    <xf numFmtId="4" fontId="2" fillId="0" borderId="11" xfId="0" applyNumberFormat="1" applyFont="1" applyBorder="1" applyAlignment="1">
      <alignment horizontal="right" vertical="center"/>
    </xf>
    <xf numFmtId="0" fontId="11" fillId="0" borderId="0" xfId="0" applyFont="1" applyAlignment="1">
      <alignment horizontal="center"/>
    </xf>
    <xf numFmtId="0" fontId="29" fillId="0" borderId="0" xfId="0" applyFont="1"/>
    <xf numFmtId="0" fontId="14" fillId="0" borderId="0" xfId="0" applyFont="1" applyAlignment="1">
      <alignment horizontal="left"/>
    </xf>
    <xf numFmtId="4" fontId="9" fillId="2" borderId="4" xfId="0" applyNumberFormat="1" applyFont="1" applyFill="1" applyBorder="1"/>
    <xf numFmtId="4" fontId="9" fillId="2" borderId="8" xfId="0" applyNumberFormat="1" applyFont="1" applyFill="1" applyBorder="1"/>
    <xf numFmtId="4" fontId="25" fillId="3" borderId="0" xfId="0" applyNumberFormat="1" applyFont="1" applyFill="1"/>
    <xf numFmtId="0" fontId="25" fillId="3" borderId="0" xfId="0" applyFont="1" applyFill="1"/>
    <xf numFmtId="168" fontId="25" fillId="0" borderId="0" xfId="0" applyNumberFormat="1" applyFont="1"/>
    <xf numFmtId="4" fontId="8" fillId="0" borderId="0" xfId="0" applyNumberFormat="1" applyFont="1"/>
    <xf numFmtId="0" fontId="10" fillId="2" borderId="7" xfId="0" applyFont="1" applyFill="1" applyBorder="1" applyAlignment="1">
      <alignment horizontal="left"/>
    </xf>
    <xf numFmtId="9" fontId="2" fillId="0" borderId="0" xfId="0" applyNumberFormat="1" applyFont="1"/>
    <xf numFmtId="0" fontId="22" fillId="2" borderId="0" xfId="0" applyFont="1" applyFill="1" applyAlignment="1">
      <alignment horizontal="centerContinuous"/>
    </xf>
    <xf numFmtId="3" fontId="22" fillId="2" borderId="0" xfId="0" applyNumberFormat="1" applyFont="1" applyFill="1" applyAlignment="1">
      <alignment horizontal="centerContinuous"/>
    </xf>
    <xf numFmtId="0" fontId="11" fillId="2" borderId="11" xfId="0" applyFont="1" applyFill="1" applyBorder="1"/>
    <xf numFmtId="0" fontId="11" fillId="2" borderId="0" xfId="0" applyFont="1" applyFill="1" applyAlignment="1">
      <alignment horizontal="left" vertical="top"/>
    </xf>
    <xf numFmtId="0" fontId="11" fillId="2" borderId="0" xfId="0" applyFont="1" applyFill="1"/>
    <xf numFmtId="0" fontId="11" fillId="2" borderId="0" xfId="0" applyFont="1" applyFill="1" applyAlignment="1">
      <alignment horizontal="center"/>
    </xf>
    <xf numFmtId="0" fontId="11" fillId="2" borderId="2" xfId="0" applyFont="1" applyFill="1" applyBorder="1" applyAlignment="1">
      <alignment horizontal="center"/>
    </xf>
    <xf numFmtId="49" fontId="31" fillId="0" borderId="0" xfId="0" applyNumberFormat="1" applyFont="1" applyAlignment="1">
      <alignment horizontal="right"/>
    </xf>
    <xf numFmtId="10" fontId="30" fillId="0" borderId="0" xfId="0" applyNumberFormat="1" applyFont="1"/>
    <xf numFmtId="4" fontId="11" fillId="0" borderId="0" xfId="0" applyNumberFormat="1" applyFont="1" applyAlignment="1">
      <alignment horizontal="right"/>
    </xf>
    <xf numFmtId="4" fontId="11" fillId="0" borderId="0" xfId="0" applyNumberFormat="1" applyFont="1"/>
    <xf numFmtId="4" fontId="11" fillId="0" borderId="0" xfId="0" applyNumberFormat="1" applyFont="1" applyAlignment="1">
      <alignment horizontal="left"/>
    </xf>
    <xf numFmtId="168" fontId="8" fillId="0" borderId="0" xfId="0" applyNumberFormat="1" applyFont="1"/>
    <xf numFmtId="169" fontId="0" fillId="0" borderId="0" xfId="0" applyNumberFormat="1"/>
    <xf numFmtId="170" fontId="9" fillId="0" borderId="0" xfId="0" applyNumberFormat="1" applyFont="1"/>
    <xf numFmtId="10" fontId="9" fillId="0" borderId="0" xfId="0" applyNumberFormat="1" applyFont="1"/>
    <xf numFmtId="4" fontId="30" fillId="0" borderId="0" xfId="0" applyNumberFormat="1" applyFont="1"/>
    <xf numFmtId="0" fontId="9" fillId="0" borderId="4" xfId="0" applyFont="1" applyBorder="1"/>
    <xf numFmtId="0" fontId="9" fillId="0" borderId="10" xfId="0" applyFont="1" applyBorder="1"/>
    <xf numFmtId="0" fontId="9" fillId="0" borderId="8" xfId="0" applyFont="1" applyBorder="1"/>
    <xf numFmtId="0" fontId="9" fillId="0" borderId="5" xfId="0" applyFont="1" applyBorder="1"/>
    <xf numFmtId="0" fontId="9" fillId="0" borderId="9" xfId="0" applyFont="1" applyBorder="1"/>
    <xf numFmtId="0" fontId="9" fillId="0" borderId="7" xfId="0" applyFont="1" applyBorder="1"/>
    <xf numFmtId="0" fontId="9" fillId="2" borderId="11" xfId="0" applyFont="1" applyFill="1" applyBorder="1"/>
    <xf numFmtId="0" fontId="9" fillId="2" borderId="9" xfId="0" applyFont="1" applyFill="1" applyBorder="1"/>
    <xf numFmtId="0" fontId="2" fillId="2" borderId="0" xfId="0" applyFont="1" applyFill="1"/>
    <xf numFmtId="0" fontId="13" fillId="2" borderId="0" xfId="0" applyFont="1" applyFill="1"/>
    <xf numFmtId="0" fontId="19" fillId="2" borderId="0" xfId="0" applyFont="1" applyFill="1"/>
    <xf numFmtId="0" fontId="15" fillId="2" borderId="0" xfId="0" applyFont="1" applyFill="1"/>
    <xf numFmtId="0" fontId="8" fillId="2" borderId="0" xfId="0" applyFont="1" applyFill="1" applyAlignment="1">
      <alignment horizontal="center"/>
    </xf>
    <xf numFmtId="0" fontId="9" fillId="2" borderId="4" xfId="0" applyFont="1" applyFill="1" applyBorder="1" applyAlignment="1">
      <alignment horizontal="center"/>
    </xf>
    <xf numFmtId="0" fontId="9" fillId="2" borderId="8" xfId="0" applyFont="1" applyFill="1" applyBorder="1" applyAlignment="1">
      <alignment horizontal="center"/>
    </xf>
    <xf numFmtId="0" fontId="15" fillId="2" borderId="8" xfId="0" applyFont="1" applyFill="1" applyBorder="1" applyAlignment="1">
      <alignment horizontal="center"/>
    </xf>
    <xf numFmtId="0" fontId="9" fillId="0" borderId="8" xfId="0" applyFont="1" applyBorder="1" applyAlignment="1">
      <alignment horizontal="center"/>
    </xf>
    <xf numFmtId="0" fontId="15" fillId="2" borderId="0" xfId="0" applyFont="1" applyFill="1" applyAlignment="1">
      <alignment horizontal="center"/>
    </xf>
    <xf numFmtId="0" fontId="15" fillId="0" borderId="0" xfId="0" applyFont="1" applyAlignment="1">
      <alignment horizontal="center"/>
    </xf>
    <xf numFmtId="0" fontId="15" fillId="0" borderId="8" xfId="0" applyFont="1" applyBorder="1" applyAlignment="1">
      <alignment horizontal="center"/>
    </xf>
    <xf numFmtId="0" fontId="15" fillId="2" borderId="2" xfId="0" applyFont="1" applyFill="1" applyBorder="1"/>
    <xf numFmtId="0" fontId="9" fillId="2" borderId="10" xfId="0" applyFont="1" applyFill="1" applyBorder="1" applyAlignment="1">
      <alignment horizontal="center"/>
    </xf>
    <xf numFmtId="0" fontId="0" fillId="2" borderId="4" xfId="0" applyFill="1" applyBorder="1" applyAlignment="1">
      <alignment horizontal="center"/>
    </xf>
    <xf numFmtId="0" fontId="9" fillId="2" borderId="5" xfId="0" applyFont="1" applyFill="1" applyBorder="1"/>
    <xf numFmtId="0" fontId="0" fillId="2" borderId="3" xfId="0" applyFill="1" applyBorder="1"/>
    <xf numFmtId="0" fontId="15" fillId="2" borderId="7" xfId="0" applyFont="1" applyFill="1" applyBorder="1"/>
    <xf numFmtId="0" fontId="9" fillId="2" borderId="7" xfId="0" applyFont="1" applyFill="1" applyBorder="1"/>
    <xf numFmtId="0" fontId="9" fillId="2" borderId="3" xfId="0" applyFont="1" applyFill="1" applyBorder="1"/>
    <xf numFmtId="0" fontId="9" fillId="2" borderId="6" xfId="0" applyFont="1" applyFill="1" applyBorder="1"/>
    <xf numFmtId="0" fontId="9" fillId="2" borderId="13" xfId="0" applyFont="1" applyFill="1" applyBorder="1"/>
    <xf numFmtId="0" fontId="0" fillId="2" borderId="9" xfId="0" applyFill="1" applyBorder="1"/>
    <xf numFmtId="0" fontId="0" fillId="2" borderId="8" xfId="0" applyFill="1" applyBorder="1"/>
    <xf numFmtId="0" fontId="32" fillId="2" borderId="0" xfId="0" applyFont="1" applyFill="1"/>
    <xf numFmtId="0" fontId="0" fillId="2" borderId="5" xfId="0" applyFill="1" applyBorder="1"/>
    <xf numFmtId="0" fontId="0" fillId="2" borderId="11" xfId="0" applyFill="1" applyBorder="1"/>
    <xf numFmtId="0" fontId="0" fillId="2" borderId="13" xfId="0" applyFill="1" applyBorder="1"/>
    <xf numFmtId="0" fontId="15" fillId="2" borderId="12" xfId="0" applyFont="1" applyFill="1" applyBorder="1"/>
    <xf numFmtId="0" fontId="0" fillId="2" borderId="12" xfId="0" applyFill="1" applyBorder="1"/>
    <xf numFmtId="0" fontId="15" fillId="2" borderId="10" xfId="0" applyFont="1" applyFill="1" applyBorder="1"/>
    <xf numFmtId="0" fontId="0" fillId="2" borderId="2" xfId="0" applyFill="1" applyBorder="1"/>
    <xf numFmtId="0" fontId="0" fillId="2" borderId="4" xfId="0" applyFill="1" applyBorder="1"/>
    <xf numFmtId="0" fontId="15" fillId="2" borderId="5" xfId="0" applyFont="1" applyFill="1" applyBorder="1"/>
    <xf numFmtId="0" fontId="15" fillId="2" borderId="6" xfId="0" applyFont="1" applyFill="1" applyBorder="1"/>
    <xf numFmtId="0" fontId="0" fillId="2" borderId="7" xfId="0" applyFill="1" applyBorder="1"/>
    <xf numFmtId="0" fontId="32" fillId="0" borderId="0" xfId="0" applyFont="1"/>
    <xf numFmtId="49" fontId="2" fillId="0" borderId="11" xfId="0" applyNumberFormat="1" applyFont="1" applyBorder="1" applyAlignment="1">
      <alignment horizontal="right" vertical="top"/>
    </xf>
    <xf numFmtId="0" fontId="32" fillId="0" borderId="11" xfId="0" applyFont="1" applyBorder="1" applyAlignment="1">
      <alignment horizontal="left" vertical="top" wrapText="1"/>
    </xf>
    <xf numFmtId="4" fontId="30" fillId="3" borderId="0" xfId="0" applyNumberFormat="1" applyFont="1" applyFill="1"/>
    <xf numFmtId="171" fontId="2" fillId="0" borderId="4" xfId="0" applyNumberFormat="1" applyFont="1" applyBorder="1"/>
    <xf numFmtId="4" fontId="11" fillId="0" borderId="18" xfId="0" applyNumberFormat="1" applyFont="1" applyBorder="1"/>
    <xf numFmtId="4" fontId="11" fillId="0" borderId="16" xfId="0" applyNumberFormat="1" applyFont="1" applyBorder="1"/>
    <xf numFmtId="0" fontId="8" fillId="0" borderId="16" xfId="0" applyFont="1" applyBorder="1" applyAlignment="1">
      <alignment horizontal="right"/>
    </xf>
    <xf numFmtId="4" fontId="11" fillId="0" borderId="17" xfId="0" applyNumberFormat="1" applyFont="1" applyBorder="1"/>
    <xf numFmtId="10" fontId="11" fillId="0" borderId="0" xfId="0" applyNumberFormat="1" applyFont="1" applyAlignment="1">
      <alignment horizontal="right"/>
    </xf>
    <xf numFmtId="4" fontId="2" fillId="0" borderId="0" xfId="0" applyNumberFormat="1" applyFont="1" applyAlignment="1">
      <alignment vertical="center" wrapText="1"/>
    </xf>
    <xf numFmtId="4" fontId="33" fillId="3" borderId="0" xfId="0" applyNumberFormat="1" applyFont="1" applyFill="1"/>
    <xf numFmtId="0" fontId="33" fillId="3" borderId="0" xfId="0" applyFont="1" applyFill="1"/>
    <xf numFmtId="4" fontId="33" fillId="0" borderId="0" xfId="0" applyNumberFormat="1" applyFont="1"/>
    <xf numFmtId="4" fontId="34" fillId="0" borderId="0" xfId="0" applyNumberFormat="1" applyFont="1"/>
    <xf numFmtId="0" fontId="33" fillId="0" borderId="0" xfId="0" applyFont="1"/>
    <xf numFmtId="4" fontId="35" fillId="0" borderId="0" xfId="0" applyNumberFormat="1" applyFont="1"/>
    <xf numFmtId="10" fontId="33" fillId="0" borderId="0" xfId="0" applyNumberFormat="1" applyFont="1"/>
    <xf numFmtId="0" fontId="36" fillId="0" borderId="0" xfId="0" applyFont="1" applyAlignment="1">
      <alignment horizontal="right"/>
    </xf>
    <xf numFmtId="9" fontId="36" fillId="0" borderId="0" xfId="0" applyNumberFormat="1" applyFont="1" applyAlignment="1">
      <alignment horizontal="right"/>
    </xf>
    <xf numFmtId="0" fontId="35" fillId="0" borderId="0" xfId="0" applyFont="1"/>
    <xf numFmtId="0" fontId="13" fillId="0" borderId="0" xfId="0" applyFont="1" applyAlignment="1">
      <alignment horizontal="center"/>
    </xf>
    <xf numFmtId="0" fontId="13" fillId="0" borderId="11" xfId="0" applyFont="1" applyBorder="1" applyAlignment="1">
      <alignment horizontal="center"/>
    </xf>
    <xf numFmtId="0" fontId="13" fillId="0" borderId="0" xfId="0" applyFont="1" applyAlignment="1">
      <alignment horizontal="center"/>
    </xf>
    <xf numFmtId="0" fontId="14" fillId="0" borderId="0" xfId="0" applyFont="1" applyAlignment="1">
      <alignment horizontal="center"/>
    </xf>
    <xf numFmtId="0" fontId="2" fillId="0" borderId="11" xfId="0" applyFont="1" applyBorder="1" applyAlignment="1">
      <alignment horizontal="left"/>
    </xf>
    <xf numFmtId="0" fontId="10" fillId="2" borderId="7" xfId="0" applyFont="1" applyFill="1" applyBorder="1" applyAlignment="1">
      <alignment horizontal="left"/>
    </xf>
    <xf numFmtId="0" fontId="10" fillId="2" borderId="0" xfId="0" applyFont="1" applyFill="1" applyAlignment="1">
      <alignment horizontal="left"/>
    </xf>
    <xf numFmtId="0" fontId="9" fillId="2" borderId="0" xfId="0" applyFont="1" applyFill="1" applyAlignment="1">
      <alignment horizontal="justify" vertical="top" wrapText="1"/>
    </xf>
    <xf numFmtId="0" fontId="9" fillId="2" borderId="0" xfId="0" applyFont="1" applyFill="1" applyAlignment="1">
      <alignment horizontal="justify" vertical="center" wrapText="1"/>
    </xf>
    <xf numFmtId="0" fontId="6" fillId="2" borderId="0" xfId="0" applyFont="1" applyFill="1" applyAlignment="1">
      <alignment horizontal="center"/>
    </xf>
    <xf numFmtId="0" fontId="9" fillId="2" borderId="0" xfId="0" applyFont="1" applyFill="1" applyAlignment="1">
      <alignment horizontal="justify" vertical="top"/>
    </xf>
    <xf numFmtId="49" fontId="10" fillId="2" borderId="7" xfId="0" applyNumberFormat="1" applyFont="1" applyFill="1" applyBorder="1" applyAlignment="1">
      <alignment horizontal="left"/>
    </xf>
    <xf numFmtId="0" fontId="20" fillId="2" borderId="0" xfId="0" applyFont="1" applyFill="1" applyAlignment="1">
      <alignment horizontal="center"/>
    </xf>
    <xf numFmtId="0" fontId="10" fillId="2" borderId="13" xfId="0" applyFont="1" applyFill="1" applyBorder="1" applyAlignment="1">
      <alignment horizontal="left" vertical="top" wrapText="1"/>
    </xf>
    <xf numFmtId="0" fontId="10" fillId="2" borderId="21" xfId="0" applyFont="1" applyFill="1" applyBorder="1" applyAlignment="1">
      <alignment horizontal="left" vertical="top" wrapText="1"/>
    </xf>
    <xf numFmtId="0" fontId="9" fillId="2" borderId="13" xfId="0" applyFont="1" applyFill="1" applyBorder="1" applyAlignment="1">
      <alignment horizontal="left" vertical="top" wrapText="1"/>
    </xf>
    <xf numFmtId="0" fontId="9" fillId="2" borderId="21" xfId="0" applyFont="1" applyFill="1" applyBorder="1" applyAlignment="1">
      <alignment horizontal="left" vertical="top" wrapText="1"/>
    </xf>
    <xf numFmtId="0" fontId="10" fillId="2" borderId="13"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10" xfId="0" applyFont="1" applyFill="1" applyBorder="1" applyAlignment="1">
      <alignment horizontal="left" vertical="top" wrapText="1"/>
    </xf>
    <xf numFmtId="0" fontId="9" fillId="2" borderId="1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6"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3" fillId="0" borderId="11"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2" fillId="0" borderId="21" xfId="0" applyFont="1" applyBorder="1" applyAlignment="1">
      <alignment horizontal="left"/>
    </xf>
    <xf numFmtId="0" fontId="15" fillId="0" borderId="13" xfId="0" applyFont="1" applyBorder="1" applyAlignment="1">
      <alignment horizontal="left" vertical="center"/>
    </xf>
    <xf numFmtId="0" fontId="15" fillId="0" borderId="12" xfId="0" applyFont="1" applyBorder="1" applyAlignment="1">
      <alignment horizontal="left" vertical="center"/>
    </xf>
    <xf numFmtId="0" fontId="15" fillId="0" borderId="21" xfId="0" applyFont="1" applyBorder="1" applyAlignment="1">
      <alignment horizontal="left" vertical="center"/>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0" fontId="15" fillId="0" borderId="21" xfId="0" applyFont="1" applyBorder="1" applyAlignment="1">
      <alignment horizontal="left" vertical="center" wrapText="1"/>
    </xf>
    <xf numFmtId="0" fontId="13" fillId="0" borderId="13" xfId="0" applyFont="1" applyBorder="1" applyAlignment="1">
      <alignment horizontal="center"/>
    </xf>
    <xf numFmtId="0" fontId="2" fillId="0" borderId="12" xfId="0" applyFont="1" applyBorder="1" applyAlignment="1">
      <alignment horizontal="center"/>
    </xf>
    <xf numFmtId="0" fontId="2" fillId="0" borderId="21" xfId="0" applyFont="1" applyBorder="1" applyAlignment="1">
      <alignment horizontal="center"/>
    </xf>
    <xf numFmtId="0" fontId="17" fillId="0" borderId="13" xfId="0" applyFont="1" applyBorder="1" applyAlignment="1">
      <alignment horizontal="left" vertical="center"/>
    </xf>
    <xf numFmtId="0" fontId="17" fillId="0" borderId="12" xfId="0" applyFont="1" applyBorder="1" applyAlignment="1">
      <alignment horizontal="left" vertical="center"/>
    </xf>
    <xf numFmtId="0" fontId="17" fillId="0" borderId="21" xfId="0" applyFont="1" applyBorder="1" applyAlignment="1">
      <alignment horizontal="left" vertical="center"/>
    </xf>
    <xf numFmtId="0" fontId="13" fillId="0" borderId="10" xfId="0" applyFont="1" applyBorder="1" applyAlignment="1">
      <alignment horizontal="right" vertical="center" wrapText="1"/>
    </xf>
    <xf numFmtId="0" fontId="13" fillId="0" borderId="2" xfId="0" applyFont="1" applyBorder="1" applyAlignment="1">
      <alignment horizontal="right" vertical="center" wrapText="1"/>
    </xf>
    <xf numFmtId="0" fontId="13" fillId="0" borderId="14" xfId="0" applyFont="1" applyBorder="1" applyAlignment="1">
      <alignment horizontal="right" vertical="center" wrapText="1"/>
    </xf>
    <xf numFmtId="0" fontId="13" fillId="0" borderId="8" xfId="0" applyFont="1" applyBorder="1" applyAlignment="1">
      <alignment horizontal="left" vertical="center"/>
    </xf>
    <xf numFmtId="0" fontId="15" fillId="0" borderId="9" xfId="0" applyFont="1" applyBorder="1" applyAlignment="1">
      <alignment horizontal="left" vertical="top" wrapText="1"/>
    </xf>
    <xf numFmtId="0" fontId="2" fillId="0" borderId="4"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43" fontId="2" fillId="0" borderId="4" xfId="14" applyBorder="1" applyAlignment="1">
      <alignment horizontal="center"/>
    </xf>
    <xf numFmtId="43" fontId="2" fillId="0" borderId="8" xfId="14" applyBorder="1" applyAlignment="1">
      <alignment horizontal="center"/>
    </xf>
    <xf numFmtId="43" fontId="2" fillId="0" borderId="9" xfId="14" applyBorder="1" applyAlignment="1">
      <alignment horizontal="center"/>
    </xf>
    <xf numFmtId="0" fontId="15" fillId="0" borderId="13" xfId="0" applyFont="1" applyBorder="1" applyAlignment="1">
      <alignment horizontal="left"/>
    </xf>
    <xf numFmtId="0" fontId="15" fillId="0" borderId="12" xfId="0" applyFont="1" applyBorder="1" applyAlignment="1">
      <alignment horizontal="left"/>
    </xf>
    <xf numFmtId="0" fontId="15" fillId="0" borderId="21" xfId="0" applyFont="1" applyBorder="1" applyAlignment="1">
      <alignment horizontal="left"/>
    </xf>
    <xf numFmtId="0" fontId="26" fillId="0" borderId="0" xfId="0" applyFont="1" applyAlignment="1">
      <alignment horizontal="left"/>
    </xf>
    <xf numFmtId="0" fontId="37" fillId="4" borderId="11" xfId="0" applyFont="1" applyFill="1" applyBorder="1" applyAlignment="1">
      <alignment horizontal="center"/>
    </xf>
    <xf numFmtId="0" fontId="38" fillId="4" borderId="0" xfId="0" applyFont="1" applyFill="1" applyAlignment="1">
      <alignment horizontal="center"/>
    </xf>
    <xf numFmtId="0" fontId="35" fillId="4" borderId="0" xfId="0" applyFont="1" applyFill="1"/>
    <xf numFmtId="0" fontId="2" fillId="0" borderId="0" xfId="0" applyFont="1" applyAlignment="1">
      <alignment horizontal="center"/>
    </xf>
    <xf numFmtId="0" fontId="38" fillId="4" borderId="0" xfId="0" applyFont="1" applyFill="1" applyAlignment="1">
      <alignment horizontal="center"/>
    </xf>
    <xf numFmtId="0" fontId="37" fillId="4" borderId="0" xfId="0" applyFont="1" applyFill="1"/>
    <xf numFmtId="0" fontId="35" fillId="4" borderId="0" xfId="0" applyFont="1" applyFill="1" applyAlignment="1">
      <alignment horizontal="right"/>
    </xf>
    <xf numFmtId="0" fontId="38" fillId="4" borderId="0" xfId="0" applyFont="1" applyFill="1"/>
    <xf numFmtId="4" fontId="35" fillId="4" borderId="15" xfId="0" applyNumberFormat="1" applyFont="1" applyFill="1" applyBorder="1"/>
    <xf numFmtId="0" fontId="14" fillId="0" borderId="7" xfId="0" applyFont="1" applyBorder="1" applyAlignment="1">
      <alignment horizontal="center"/>
    </xf>
    <xf numFmtId="0" fontId="30" fillId="4" borderId="0" xfId="0" applyFont="1" applyFill="1"/>
    <xf numFmtId="0" fontId="39" fillId="4" borderId="0" xfId="0" applyFont="1" applyFill="1"/>
    <xf numFmtId="4" fontId="35" fillId="4" borderId="11" xfId="0" applyNumberFormat="1" applyFont="1" applyFill="1" applyBorder="1"/>
    <xf numFmtId="4" fontId="38" fillId="4" borderId="15" xfId="0" applyNumberFormat="1" applyFont="1" applyFill="1" applyBorder="1"/>
    <xf numFmtId="49" fontId="38" fillId="4" borderId="0" xfId="0" applyNumberFormat="1" applyFont="1" applyFill="1" applyAlignment="1">
      <alignment horizontal="center"/>
    </xf>
    <xf numFmtId="4" fontId="39" fillId="4" borderId="7" xfId="0" applyNumberFormat="1" applyFont="1" applyFill="1" applyBorder="1"/>
    <xf numFmtId="0" fontId="38" fillId="4" borderId="11" xfId="0" applyFont="1" applyFill="1" applyBorder="1" applyAlignment="1">
      <alignment horizontal="center"/>
    </xf>
    <xf numFmtId="0" fontId="37" fillId="4" borderId="11" xfId="0" applyFont="1" applyFill="1" applyBorder="1"/>
    <xf numFmtId="0" fontId="37" fillId="4" borderId="0" xfId="0" applyFont="1" applyFill="1" applyAlignment="1">
      <alignment horizontal="center"/>
    </xf>
    <xf numFmtId="0" fontId="37" fillId="4" borderId="0" xfId="0" applyFont="1" applyFill="1" applyAlignment="1">
      <alignment horizontal="center"/>
    </xf>
    <xf numFmtId="0" fontId="37" fillId="4" borderId="7" xfId="0" applyFont="1" applyFill="1" applyBorder="1" applyAlignment="1">
      <alignment horizontal="center"/>
    </xf>
    <xf numFmtId="0" fontId="38" fillId="4" borderId="11" xfId="0" applyFont="1" applyFill="1" applyBorder="1" applyAlignment="1">
      <alignment horizontal="center" vertical="center"/>
    </xf>
    <xf numFmtId="0" fontId="38" fillId="4" borderId="11" xfId="0" applyFont="1" applyFill="1" applyBorder="1" applyAlignment="1">
      <alignment horizontal="center" vertical="center" wrapText="1"/>
    </xf>
    <xf numFmtId="0" fontId="7" fillId="2" borderId="0" xfId="0" applyFont="1" applyFill="1" applyAlignment="1">
      <alignment horizontal="center"/>
    </xf>
    <xf numFmtId="0" fontId="0" fillId="2" borderId="0" xfId="0" applyFill="1" applyAlignment="1">
      <alignment horizontal="center"/>
    </xf>
    <xf numFmtId="0" fontId="36" fillId="4" borderId="10" xfId="0" applyFont="1" applyFill="1" applyBorder="1" applyAlignment="1">
      <alignment horizontal="center"/>
    </xf>
    <xf numFmtId="0" fontId="36" fillId="4" borderId="4" xfId="0" applyFont="1" applyFill="1" applyBorder="1" applyAlignment="1">
      <alignment horizontal="center"/>
    </xf>
    <xf numFmtId="0" fontId="36" fillId="4" borderId="2" xfId="0" applyFont="1" applyFill="1" applyBorder="1" applyAlignment="1">
      <alignment horizontal="center"/>
    </xf>
    <xf numFmtId="0" fontId="36" fillId="4" borderId="5" xfId="0" applyFont="1" applyFill="1" applyBorder="1" applyAlignment="1">
      <alignment horizontal="center"/>
    </xf>
    <xf numFmtId="0" fontId="36" fillId="4" borderId="8" xfId="0" applyFont="1" applyFill="1" applyBorder="1" applyAlignment="1">
      <alignment horizontal="center"/>
    </xf>
    <xf numFmtId="0" fontId="36" fillId="4" borderId="0" xfId="0" applyFont="1" applyFill="1" applyAlignment="1">
      <alignment horizontal="center"/>
    </xf>
    <xf numFmtId="0" fontId="36" fillId="4" borderId="6" xfId="0" applyFont="1" applyFill="1" applyBorder="1" applyAlignment="1">
      <alignment horizontal="center"/>
    </xf>
    <xf numFmtId="0" fontId="36" fillId="4" borderId="9" xfId="0" applyFont="1" applyFill="1" applyBorder="1" applyAlignment="1">
      <alignment horizontal="center"/>
    </xf>
    <xf numFmtId="0" fontId="36" fillId="4" borderId="7" xfId="0" applyFont="1" applyFill="1" applyBorder="1" applyAlignment="1">
      <alignment horizontal="center"/>
    </xf>
    <xf numFmtId="0" fontId="40" fillId="4" borderId="0" xfId="0" applyFont="1" applyFill="1"/>
    <xf numFmtId="0" fontId="36" fillId="4" borderId="0" xfId="0" applyFont="1" applyFill="1"/>
    <xf numFmtId="0" fontId="30" fillId="4" borderId="4" xfId="0" applyFont="1" applyFill="1" applyBorder="1" applyAlignment="1">
      <alignment horizontal="center"/>
    </xf>
    <xf numFmtId="0" fontId="30" fillId="4" borderId="8" xfId="0" applyFont="1" applyFill="1" applyBorder="1" applyAlignment="1">
      <alignment horizontal="center"/>
    </xf>
    <xf numFmtId="0" fontId="41" fillId="4" borderId="8" xfId="0" applyFont="1" applyFill="1" applyBorder="1" applyAlignment="1">
      <alignment horizontal="center"/>
    </xf>
    <xf numFmtId="0" fontId="30" fillId="4" borderId="3" xfId="0" applyFont="1" applyFill="1" applyBorder="1" applyAlignment="1">
      <alignment horizontal="center"/>
    </xf>
    <xf numFmtId="0" fontId="41" fillId="4" borderId="3" xfId="0" applyFont="1" applyFill="1" applyBorder="1" applyAlignment="1">
      <alignment horizontal="center"/>
    </xf>
    <xf numFmtId="0" fontId="41" fillId="4" borderId="9" xfId="0" applyFont="1" applyFill="1" applyBorder="1" applyAlignment="1">
      <alignment horizontal="center"/>
    </xf>
    <xf numFmtId="0" fontId="41" fillId="4" borderId="11" xfId="0" applyFont="1" applyFill="1" applyBorder="1" applyAlignment="1">
      <alignment horizontal="center"/>
    </xf>
    <xf numFmtId="0" fontId="41" fillId="4" borderId="2" xfId="0" applyFont="1" applyFill="1" applyBorder="1" applyAlignment="1">
      <alignment horizontal="center"/>
    </xf>
    <xf numFmtId="0" fontId="41" fillId="4" borderId="0" xfId="0" applyFont="1" applyFill="1" applyAlignment="1">
      <alignment horizontal="center"/>
    </xf>
    <xf numFmtId="0" fontId="30" fillId="4" borderId="2" xfId="0" applyFont="1" applyFill="1" applyBorder="1" applyAlignment="1">
      <alignment horizontal="center"/>
    </xf>
    <xf numFmtId="0" fontId="30" fillId="4" borderId="0" xfId="0" applyFont="1" applyFill="1" applyAlignment="1">
      <alignment horizontal="center"/>
    </xf>
    <xf numFmtId="0" fontId="30" fillId="4" borderId="7" xfId="0" applyFont="1" applyFill="1" applyBorder="1" applyAlignment="1">
      <alignment horizontal="center"/>
    </xf>
    <xf numFmtId="0" fontId="41" fillId="4" borderId="10" xfId="0" applyFont="1" applyFill="1" applyBorder="1" applyAlignment="1">
      <alignment horizontal="center"/>
    </xf>
    <xf numFmtId="0" fontId="41" fillId="4" borderId="13" xfId="0" applyFont="1" applyFill="1" applyBorder="1" applyAlignment="1">
      <alignment horizontal="center"/>
    </xf>
    <xf numFmtId="0" fontId="41" fillId="4" borderId="23" xfId="0" applyFont="1" applyFill="1" applyBorder="1" applyAlignment="1">
      <alignment horizontal="center"/>
    </xf>
    <xf numFmtId="0" fontId="41" fillId="4" borderId="24" xfId="0" applyFont="1" applyFill="1" applyBorder="1" applyAlignment="1">
      <alignment horizontal="center"/>
    </xf>
    <xf numFmtId="0" fontId="41" fillId="4" borderId="26" xfId="0" applyFont="1" applyFill="1" applyBorder="1" applyAlignment="1">
      <alignment horizontal="center"/>
    </xf>
    <xf numFmtId="0" fontId="41" fillId="4" borderId="27" xfId="0" applyFont="1" applyFill="1" applyBorder="1" applyAlignment="1">
      <alignment horizontal="center"/>
    </xf>
    <xf numFmtId="0" fontId="30" fillId="4" borderId="14" xfId="0" applyFont="1" applyFill="1" applyBorder="1" applyAlignment="1">
      <alignment horizontal="center"/>
    </xf>
    <xf numFmtId="0" fontId="35" fillId="4" borderId="3" xfId="0" applyFont="1" applyFill="1" applyBorder="1" applyAlignment="1">
      <alignment horizontal="center"/>
    </xf>
    <xf numFmtId="0" fontId="41" fillId="4" borderId="25" xfId="0" applyFont="1" applyFill="1" applyBorder="1" applyAlignment="1">
      <alignment horizontal="center"/>
    </xf>
    <xf numFmtId="0" fontId="36" fillId="4" borderId="11" xfId="0" applyFont="1" applyFill="1" applyBorder="1" applyAlignment="1">
      <alignment horizontal="center" vertical="center" wrapText="1"/>
    </xf>
    <xf numFmtId="0" fontId="36" fillId="4" borderId="4"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36" fillId="4" borderId="9" xfId="0" applyFont="1" applyFill="1" applyBorder="1" applyAlignment="1">
      <alignment horizontal="center" vertical="center" wrapText="1"/>
    </xf>
    <xf numFmtId="0" fontId="35" fillId="4" borderId="11" xfId="0" applyFont="1" applyFill="1" applyBorder="1"/>
    <xf numFmtId="0" fontId="38" fillId="4" borderId="11" xfId="0" applyFont="1" applyFill="1" applyBorder="1" applyAlignment="1">
      <alignment horizontal="center"/>
    </xf>
    <xf numFmtId="0" fontId="41" fillId="4" borderId="11" xfId="0" applyFont="1" applyFill="1" applyBorder="1" applyAlignment="1">
      <alignment horizontal="center" vertical="center"/>
    </xf>
    <xf numFmtId="0" fontId="41" fillId="4" borderId="11" xfId="0" applyFont="1" applyFill="1" applyBorder="1" applyAlignment="1">
      <alignment horizontal="center" vertical="center" wrapText="1"/>
    </xf>
    <xf numFmtId="0" fontId="41" fillId="4" borderId="11" xfId="0" applyFont="1" applyFill="1" applyBorder="1" applyAlignment="1">
      <alignment horizontal="center"/>
    </xf>
    <xf numFmtId="0" fontId="41" fillId="4" borderId="11" xfId="0" applyFont="1" applyFill="1" applyBorder="1"/>
    <xf numFmtId="0" fontId="38" fillId="4" borderId="11" xfId="0" applyFont="1" applyFill="1" applyBorder="1" applyAlignment="1">
      <alignment horizontal="center" vertical="center" wrapText="1"/>
    </xf>
    <xf numFmtId="0" fontId="35" fillId="4" borderId="11" xfId="0" applyFont="1" applyFill="1" applyBorder="1" applyAlignment="1">
      <alignment horizontal="center" vertical="center"/>
    </xf>
    <xf numFmtId="0" fontId="0" fillId="0" borderId="0" xfId="0" applyAlignment="1">
      <alignment horizontal="center"/>
    </xf>
    <xf numFmtId="0" fontId="38" fillId="4" borderId="4" xfId="0" applyFont="1" applyFill="1" applyBorder="1" applyAlignment="1">
      <alignment horizontal="center"/>
    </xf>
    <xf numFmtId="0" fontId="36" fillId="4" borderId="19" xfId="0" applyFont="1" applyFill="1" applyBorder="1" applyAlignment="1">
      <alignment horizontal="center"/>
    </xf>
    <xf numFmtId="0" fontId="30" fillId="4" borderId="20" xfId="0" applyFont="1" applyFill="1" applyBorder="1"/>
    <xf numFmtId="4" fontId="36" fillId="4" borderId="15" xfId="0" applyNumberFormat="1" applyFont="1" applyFill="1" applyBorder="1"/>
  </cellXfs>
  <cellStyles count="19">
    <cellStyle name="Comma" xfId="1" xr:uid="{00000000-0005-0000-0000-000000000000}"/>
    <cellStyle name="Currency" xfId="2" xr:uid="{00000000-0005-0000-0000-000001000000}"/>
    <cellStyle name="Date" xfId="3" xr:uid="{00000000-0005-0000-0000-000002000000}"/>
    <cellStyle name="F2" xfId="4" xr:uid="{00000000-0005-0000-0000-000003000000}"/>
    <cellStyle name="F3" xfId="5" xr:uid="{00000000-0005-0000-0000-000004000000}"/>
    <cellStyle name="F4" xfId="6" xr:uid="{00000000-0005-0000-0000-000005000000}"/>
    <cellStyle name="F5" xfId="7" xr:uid="{00000000-0005-0000-0000-000006000000}"/>
    <cellStyle name="F6" xfId="8" xr:uid="{00000000-0005-0000-0000-000007000000}"/>
    <cellStyle name="F7" xfId="9" xr:uid="{00000000-0005-0000-0000-000008000000}"/>
    <cellStyle name="F8" xfId="10" xr:uid="{00000000-0005-0000-0000-000009000000}"/>
    <cellStyle name="Fixed" xfId="11" xr:uid="{00000000-0005-0000-0000-00000A000000}"/>
    <cellStyle name="Heading1" xfId="12" xr:uid="{00000000-0005-0000-0000-00000B000000}"/>
    <cellStyle name="Heading2" xfId="13" xr:uid="{00000000-0005-0000-0000-00000C000000}"/>
    <cellStyle name="Millares" xfId="14" builtinId="3"/>
    <cellStyle name="Millares 2" xfId="18" xr:uid="{00000000-0005-0000-0000-00003D000000}"/>
    <cellStyle name="Normal" xfId="0" builtinId="0"/>
    <cellStyle name="Normal 2" xfId="17" xr:uid="{00000000-0005-0000-0000-00003E000000}"/>
    <cellStyle name="Percent" xfId="15" xr:uid="{00000000-0005-0000-0000-00000F000000}"/>
    <cellStyle name="Total" xfId="16"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4181475</xdr:colOff>
      <xdr:row>9</xdr:row>
      <xdr:rowOff>19050</xdr:rowOff>
    </xdr:from>
    <xdr:to>
      <xdr:col>3</xdr:col>
      <xdr:colOff>95907</xdr:colOff>
      <xdr:row>12</xdr:row>
      <xdr:rowOff>47625</xdr:rowOff>
    </xdr:to>
    <xdr:pic>
      <xdr:nvPicPr>
        <xdr:cNvPr id="7" name="Imagen 6">
          <a:extLst>
            <a:ext uri="{FF2B5EF4-FFF2-40B4-BE49-F238E27FC236}">
              <a16:creationId xmlns:a16="http://schemas.microsoft.com/office/drawing/2014/main" id="{CC707159-E50B-4E97-8C76-779C53840E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95925" y="1104900"/>
          <a:ext cx="137225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82442</xdr:colOff>
      <xdr:row>7</xdr:row>
      <xdr:rowOff>9525</xdr:rowOff>
    </xdr:from>
    <xdr:to>
      <xdr:col>2</xdr:col>
      <xdr:colOff>1296384</xdr:colOff>
      <xdr:row>9</xdr:row>
      <xdr:rowOff>142874</xdr:rowOff>
    </xdr:to>
    <xdr:pic>
      <xdr:nvPicPr>
        <xdr:cNvPr id="5" name="Imagen 4">
          <a:extLst>
            <a:ext uri="{FF2B5EF4-FFF2-40B4-BE49-F238E27FC236}">
              <a16:creationId xmlns:a16="http://schemas.microsoft.com/office/drawing/2014/main" id="{46DFEFC3-FA3C-4F41-9171-81E3FC79F1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59392" y="933450"/>
          <a:ext cx="1213942" cy="457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190500</xdr:colOff>
      <xdr:row>0</xdr:row>
      <xdr:rowOff>9525</xdr:rowOff>
    </xdr:from>
    <xdr:to>
      <xdr:col>2</xdr:col>
      <xdr:colOff>1176830</xdr:colOff>
      <xdr:row>3</xdr:row>
      <xdr:rowOff>19049</xdr:rowOff>
    </xdr:to>
    <xdr:pic>
      <xdr:nvPicPr>
        <xdr:cNvPr id="3" name="Imagen 2">
          <a:extLst>
            <a:ext uri="{FF2B5EF4-FFF2-40B4-BE49-F238E27FC236}">
              <a16:creationId xmlns:a16="http://schemas.microsoft.com/office/drawing/2014/main" id="{C316A078-03DE-4B84-BF64-4C4EF34B82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48275" y="9525"/>
          <a:ext cx="986330" cy="3714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152400</xdr:colOff>
      <xdr:row>0</xdr:row>
      <xdr:rowOff>0</xdr:rowOff>
    </xdr:from>
    <xdr:to>
      <xdr:col>6</xdr:col>
      <xdr:colOff>502854</xdr:colOff>
      <xdr:row>2</xdr:row>
      <xdr:rowOff>133349</xdr:rowOff>
    </xdr:to>
    <xdr:pic>
      <xdr:nvPicPr>
        <xdr:cNvPr id="3" name="Imagen 2">
          <a:extLst>
            <a:ext uri="{FF2B5EF4-FFF2-40B4-BE49-F238E27FC236}">
              <a16:creationId xmlns:a16="http://schemas.microsoft.com/office/drawing/2014/main" id="{0422C498-91A7-4254-9FAD-070624BA1E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43400" y="0"/>
          <a:ext cx="1188654" cy="4476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38099</xdr:colOff>
      <xdr:row>0</xdr:row>
      <xdr:rowOff>19050</xdr:rowOff>
    </xdr:from>
    <xdr:to>
      <xdr:col>13</xdr:col>
      <xdr:colOff>644743</xdr:colOff>
      <xdr:row>3</xdr:row>
      <xdr:rowOff>76200</xdr:rowOff>
    </xdr:to>
    <xdr:pic>
      <xdr:nvPicPr>
        <xdr:cNvPr id="3" name="Imagen 2">
          <a:extLst>
            <a:ext uri="{FF2B5EF4-FFF2-40B4-BE49-F238E27FC236}">
              <a16:creationId xmlns:a16="http://schemas.microsoft.com/office/drawing/2014/main" id="{112A4B85-1B96-4917-B79B-088E348DC0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53374" y="19050"/>
          <a:ext cx="1416269" cy="533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67235</xdr:colOff>
      <xdr:row>8</xdr:row>
      <xdr:rowOff>56029</xdr:rowOff>
    </xdr:from>
    <xdr:to>
      <xdr:col>3</xdr:col>
      <xdr:colOff>811460</xdr:colOff>
      <xdr:row>11</xdr:row>
      <xdr:rowOff>67235</xdr:rowOff>
    </xdr:to>
    <xdr:pic>
      <xdr:nvPicPr>
        <xdr:cNvPr id="3" name="Imagen 2">
          <a:extLst>
            <a:ext uri="{FF2B5EF4-FFF2-40B4-BE49-F238E27FC236}">
              <a16:creationId xmlns:a16="http://schemas.microsoft.com/office/drawing/2014/main" id="{D18E106D-07E0-4A0A-8258-AA818E73D8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90882" y="1165411"/>
          <a:ext cx="1517431" cy="571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314325</xdr:colOff>
      <xdr:row>1</xdr:row>
      <xdr:rowOff>19049</xdr:rowOff>
    </xdr:from>
    <xdr:to>
      <xdr:col>3</xdr:col>
      <xdr:colOff>771525</xdr:colOff>
      <xdr:row>4</xdr:row>
      <xdr:rowOff>126545</xdr:rowOff>
    </xdr:to>
    <xdr:pic>
      <xdr:nvPicPr>
        <xdr:cNvPr id="3" name="Imagen 2">
          <a:extLst>
            <a:ext uri="{FF2B5EF4-FFF2-40B4-BE49-F238E27FC236}">
              <a16:creationId xmlns:a16="http://schemas.microsoft.com/office/drawing/2014/main" id="{EC7BC007-FA7E-4CFA-B3B8-153805B9CF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48125" y="180974"/>
          <a:ext cx="1676400" cy="6313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ancocapitalsa-my.sharepoint.com/personal/avillacres_bancocapital_com/Documents/Escritorio/PATRIMONIO%20TECNICO%20BALANCE/BALANCE%20BANCO%20CENTRAL%20AL%2031%20DE%20JULIO%20DE%202024%20LUEGO%20DEL%20AJUSTE%20PROVISION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ncocapitalsa-my.sharepoint.com/personal/avillacres_bancocapital_com/Documents/Escritorio/PATRIMONIO%20TECNICO%20BALANCE/BALANCE%20BANCO%20CENTRAL%20AL%2031%20DE%20JULIO%20DE%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ancocapitalsa-my.sharepoint.com/Disco%20F/BALANCES%20A&#209;O%202024/BALANCES%20JUNIO%202024/BALANCES%20JUNIO_28/BALANCE%20BANCO%20CENTRAL%20AL%2030%20DE%20JUNIO%20DE%2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ncocapitalsa-my.sharepoint.com/Users/PATRICIA%20YEPEZ/AppData/Local/Microsoft/Windows/INetCache/Content.Outlook/1H75IK8C/Copia%20de%20PATRIMONIO%20T&#201;CNICO%20MARZO%202017%20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ancocapitalsa-my.sharepoint.com/Disco%20D/Importante/Disco%20F/DATOS%20EXCEL/PATRIMONIO%20TECNICO/A&#209;O%202024/JULIO%202024/B41M115131072024.tx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BANCO CENTRAL AL 31 DE "/>
      <sheetName val="ESTADO DE RESULTADOS"/>
    </sheetNames>
    <sheetDataSet>
      <sheetData sheetId="0">
        <row r="3">
          <cell r="C3">
            <v>47018241.109999999</v>
          </cell>
        </row>
        <row r="4">
          <cell r="C4">
            <v>4099295.95</v>
          </cell>
        </row>
        <row r="32">
          <cell r="C32">
            <v>6494256.4500000002</v>
          </cell>
        </row>
        <row r="51">
          <cell r="C51">
            <v>1243953.33</v>
          </cell>
        </row>
        <row r="66">
          <cell r="C66">
            <v>2319675.36</v>
          </cell>
        </row>
        <row r="84">
          <cell r="C84">
            <v>24542701.48</v>
          </cell>
        </row>
        <row r="479">
          <cell r="C479">
            <v>1012254.86</v>
          </cell>
        </row>
        <row r="539">
          <cell r="C539">
            <v>542960.92000000004</v>
          </cell>
        </row>
        <row r="579">
          <cell r="C579">
            <v>7456786.6299999999</v>
          </cell>
        </row>
        <row r="593">
          <cell r="C593">
            <v>2869984.82</v>
          </cell>
        </row>
        <row r="619">
          <cell r="C619">
            <v>994146.6</v>
          </cell>
        </row>
        <row r="642">
          <cell r="C642">
            <v>11589.93</v>
          </cell>
        </row>
        <row r="818">
          <cell r="C818">
            <v>6000000</v>
          </cell>
        </row>
        <row r="838">
          <cell r="C838">
            <v>11000000</v>
          </cell>
        </row>
        <row r="845">
          <cell r="C845">
            <v>1949.66</v>
          </cell>
        </row>
        <row r="858">
          <cell r="C858">
            <v>57094.080000000002</v>
          </cell>
        </row>
        <row r="864">
          <cell r="C864">
            <v>17547.009999999998</v>
          </cell>
        </row>
        <row r="865">
          <cell r="C865">
            <v>-5265353.1900000004</v>
          </cell>
        </row>
        <row r="869">
          <cell r="C869">
            <v>3564256.83</v>
          </cell>
        </row>
        <row r="1000">
          <cell r="C1000">
            <v>2998364.98</v>
          </cell>
        </row>
        <row r="1128">
          <cell r="C1128">
            <v>80185.570000000007</v>
          </cell>
        </row>
        <row r="1136">
          <cell r="C1136">
            <v>25000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BANCO CENTRAL AL 31 DE "/>
      <sheetName val="ESTADO DE RESULTADOS"/>
    </sheetNames>
    <sheetDataSet>
      <sheetData sheetId="0">
        <row r="3">
          <cell r="C3">
            <v>47113340.789999999</v>
          </cell>
        </row>
        <row r="837">
          <cell r="C837">
            <v>5811237.5599999996</v>
          </cell>
        </row>
        <row r="858">
          <cell r="C858">
            <v>57094.080000000002</v>
          </cell>
        </row>
        <row r="1128">
          <cell r="C1128">
            <v>80185.570000000007</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BANCO CENTRAL AL 30 DE "/>
      <sheetName val="ESTADO DE RESULTADOS"/>
    </sheetNames>
    <sheetDataSet>
      <sheetData sheetId="0">
        <row r="863">
          <cell r="C863">
            <v>-5247806.18</v>
          </cell>
        </row>
        <row r="1113">
          <cell r="C1113">
            <v>59576</v>
          </cell>
        </row>
      </sheetData>
      <sheetData sheetId="1">
        <row r="39">
          <cell r="D39">
            <v>-471220.68999999989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229"/>
      <sheetName val="NOTAS EXPLICATIVAS"/>
      <sheetName val="ANEXO No.1"/>
      <sheetName val="NOTAS AL FORM.SB 229"/>
      <sheetName val="ADJ FORM229"/>
      <sheetName val="DETALLE PONDERACIONES"/>
    </sheetNames>
    <sheetDataSet>
      <sheetData sheetId="0">
        <row r="10">
          <cell r="B10" t="str">
            <v>BANCO CAPITAL S. A.</v>
          </cell>
        </row>
        <row r="11">
          <cell r="B11">
            <v>1151</v>
          </cell>
        </row>
      </sheetData>
      <sheetData sheetId="1" refreshError="1"/>
      <sheetData sheetId="2" refreshError="1"/>
      <sheetData sheetId="3" refreshError="1"/>
      <sheetData sheetId="4" refreshError="1"/>
      <sheetData sheetId="5">
        <row r="10">
          <cell r="C10">
            <v>0</v>
          </cell>
        </row>
        <row r="14">
          <cell r="C14">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41M115131072024"/>
    </sheetNames>
    <sheetDataSet>
      <sheetData sheetId="0">
        <row r="2">
          <cell r="C2">
            <v>498176.39</v>
          </cell>
        </row>
        <row r="10">
          <cell r="C10">
            <v>2319675.36</v>
          </cell>
        </row>
        <row r="25">
          <cell r="C25">
            <v>1243953.33</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dimension ref="A1:N351"/>
  <sheetViews>
    <sheetView showGridLines="0" workbookViewId="0">
      <selection activeCell="E14" sqref="E14"/>
    </sheetView>
  </sheetViews>
  <sheetFormatPr baseColWidth="10" defaultColWidth="9.625" defaultRowHeight="12" x14ac:dyDescent="0.15"/>
  <cols>
    <col min="1" max="1" width="17.25" customWidth="1"/>
    <col min="2" max="2" width="55.625" customWidth="1"/>
    <col min="3" max="3" width="16" customWidth="1"/>
    <col min="4" max="4" width="1.625" style="50" customWidth="1"/>
    <col min="5" max="5" width="16.125" style="50" bestFit="1" customWidth="1"/>
    <col min="6" max="6" width="15" style="50" bestFit="1" customWidth="1"/>
    <col min="7" max="7" width="16" style="50" customWidth="1"/>
    <col min="8" max="10" width="10.875" style="50" bestFit="1" customWidth="1"/>
    <col min="11" max="11" width="8.75" style="50" bestFit="1" customWidth="1"/>
    <col min="12" max="14" width="9.625" style="50"/>
  </cols>
  <sheetData>
    <row r="1" spans="1:7" ht="9.75" customHeight="1" x14ac:dyDescent="0.15">
      <c r="A1" s="14" t="s">
        <v>17</v>
      </c>
    </row>
    <row r="2" spans="1:7" ht="9.75" customHeight="1" x14ac:dyDescent="0.2">
      <c r="A2" s="61" t="s">
        <v>82</v>
      </c>
      <c r="B2" s="36"/>
      <c r="C2" s="60" t="s">
        <v>3</v>
      </c>
      <c r="D2" s="60"/>
    </row>
    <row r="3" spans="1:7" ht="9.75" customHeight="1" x14ac:dyDescent="0.2">
      <c r="A3" s="61" t="s">
        <v>18</v>
      </c>
      <c r="B3" s="36"/>
      <c r="C3" s="60"/>
      <c r="D3" s="60"/>
    </row>
    <row r="4" spans="1:7" ht="12" customHeight="1" x14ac:dyDescent="0.2">
      <c r="A4" s="36" t="s">
        <v>3</v>
      </c>
      <c r="B4" s="36"/>
      <c r="C4" s="60" t="s">
        <v>1</v>
      </c>
      <c r="D4" s="60"/>
    </row>
    <row r="5" spans="1:7" ht="3.75" customHeight="1" x14ac:dyDescent="0.2">
      <c r="A5" s="60"/>
      <c r="B5" s="60"/>
      <c r="C5" s="60"/>
      <c r="D5" s="60"/>
    </row>
    <row r="6" spans="1:7" ht="12.75" x14ac:dyDescent="0.2">
      <c r="A6" s="275" t="s">
        <v>67</v>
      </c>
      <c r="B6" s="275"/>
      <c r="C6" s="275"/>
      <c r="D6" s="276"/>
    </row>
    <row r="7" spans="1:7" ht="12.75" x14ac:dyDescent="0.2">
      <c r="A7" s="275" t="s">
        <v>48</v>
      </c>
      <c r="B7" s="275"/>
      <c r="C7" s="275"/>
      <c r="D7" s="276"/>
    </row>
    <row r="8" spans="1:7" ht="12.75" x14ac:dyDescent="0.2">
      <c r="A8" s="275" t="s">
        <v>72</v>
      </c>
      <c r="B8" s="275"/>
      <c r="C8" s="275"/>
      <c r="D8" s="275"/>
    </row>
    <row r="9" spans="1:7" ht="2.25" customHeight="1" x14ac:dyDescent="0.2">
      <c r="A9" s="216"/>
      <c r="B9" s="68"/>
      <c r="C9" s="68"/>
      <c r="D9" s="68"/>
    </row>
    <row r="10" spans="1:7" ht="12.75" x14ac:dyDescent="0.2">
      <c r="A10" s="120" t="s">
        <v>141</v>
      </c>
      <c r="B10" s="23" t="s">
        <v>91</v>
      </c>
      <c r="C10" s="277"/>
      <c r="D10" s="60"/>
    </row>
    <row r="11" spans="1:7" ht="9.75" customHeight="1" x14ac:dyDescent="0.2">
      <c r="A11" s="120" t="s">
        <v>142</v>
      </c>
      <c r="B11" s="125">
        <v>1151</v>
      </c>
      <c r="C11" s="277"/>
      <c r="D11" s="60"/>
    </row>
    <row r="12" spans="1:7" ht="12.75" x14ac:dyDescent="0.2">
      <c r="A12" s="120" t="s">
        <v>143</v>
      </c>
      <c r="B12" s="23" t="s">
        <v>282</v>
      </c>
      <c r="C12" s="277"/>
      <c r="D12" s="60"/>
    </row>
    <row r="13" spans="1:7" ht="5.25" customHeight="1" x14ac:dyDescent="0.2">
      <c r="A13" s="60"/>
      <c r="B13" s="60"/>
      <c r="C13" s="60"/>
      <c r="D13" s="60"/>
    </row>
    <row r="14" spans="1:7" ht="12.75" x14ac:dyDescent="0.2">
      <c r="A14" s="219" t="s">
        <v>73</v>
      </c>
      <c r="B14" s="219"/>
      <c r="C14" s="219"/>
      <c r="D14" s="60"/>
      <c r="G14" s="50" t="s">
        <v>3</v>
      </c>
    </row>
    <row r="15" spans="1:7" ht="3" customHeight="1" x14ac:dyDescent="0.2">
      <c r="B15" s="60"/>
      <c r="C15" s="60"/>
      <c r="D15" s="60"/>
    </row>
    <row r="16" spans="1:7" ht="12.75" x14ac:dyDescent="0.2">
      <c r="A16" s="283" t="s">
        <v>33</v>
      </c>
      <c r="B16" s="283"/>
      <c r="C16" s="283"/>
      <c r="D16" s="60"/>
    </row>
    <row r="17" spans="1:7" ht="12.75" x14ac:dyDescent="0.2">
      <c r="A17" s="274" t="s">
        <v>74</v>
      </c>
      <c r="B17" s="274" t="s">
        <v>75</v>
      </c>
      <c r="C17" s="274" t="s">
        <v>27</v>
      </c>
      <c r="D17" s="60"/>
    </row>
    <row r="18" spans="1:7" ht="12" customHeight="1" x14ac:dyDescent="0.2">
      <c r="A18" s="95">
        <v>31</v>
      </c>
      <c r="B18" s="77" t="s">
        <v>4</v>
      </c>
      <c r="C18" s="63">
        <f>+'[1]BALANCE BANCO CENTRAL AL 31 DE '!$C$838</f>
        <v>11000000</v>
      </c>
      <c r="D18" s="64" t="s">
        <v>3</v>
      </c>
      <c r="E18" s="51" t="s">
        <v>3</v>
      </c>
    </row>
    <row r="19" spans="1:7" ht="12" customHeight="1" x14ac:dyDescent="0.2">
      <c r="A19" s="95">
        <v>3201</v>
      </c>
      <c r="B19" s="77" t="s">
        <v>29</v>
      </c>
      <c r="C19" s="65">
        <v>0</v>
      </c>
      <c r="D19" s="60"/>
      <c r="E19" s="51" t="s">
        <v>3</v>
      </c>
    </row>
    <row r="20" spans="1:7" ht="12" customHeight="1" x14ac:dyDescent="0.2">
      <c r="A20" s="95">
        <v>3301</v>
      </c>
      <c r="B20" s="77" t="s">
        <v>65</v>
      </c>
      <c r="C20" s="65">
        <f>+'[1]BALANCE BANCO CENTRAL AL 31 DE '!$C$845</f>
        <v>1949.66</v>
      </c>
      <c r="D20" s="60"/>
      <c r="E20" s="51"/>
    </row>
    <row r="21" spans="1:7" ht="12" customHeight="1" x14ac:dyDescent="0.2">
      <c r="A21" s="95">
        <v>3302</v>
      </c>
      <c r="B21" s="77" t="s">
        <v>28</v>
      </c>
      <c r="C21" s="65">
        <v>0</v>
      </c>
      <c r="D21" s="60"/>
      <c r="E21" s="51"/>
    </row>
    <row r="22" spans="1:7" ht="12" customHeight="1" x14ac:dyDescent="0.2">
      <c r="A22" s="95">
        <v>330310</v>
      </c>
      <c r="B22" s="77" t="s">
        <v>92</v>
      </c>
      <c r="C22" s="65">
        <v>0</v>
      </c>
      <c r="D22" s="60"/>
      <c r="E22" s="51" t="s">
        <v>3</v>
      </c>
    </row>
    <row r="23" spans="1:7" ht="12" customHeight="1" x14ac:dyDescent="0.2">
      <c r="A23" s="95">
        <v>34</v>
      </c>
      <c r="B23" s="77" t="s">
        <v>5</v>
      </c>
      <c r="C23" s="65">
        <v>0</v>
      </c>
      <c r="D23" s="60"/>
      <c r="E23" s="51"/>
    </row>
    <row r="24" spans="1:7" ht="12" customHeight="1" x14ac:dyDescent="0.2">
      <c r="A24" s="95">
        <v>2608</v>
      </c>
      <c r="B24" s="77" t="s">
        <v>66</v>
      </c>
      <c r="C24" s="65">
        <v>0</v>
      </c>
      <c r="D24" s="60"/>
      <c r="E24" s="51"/>
    </row>
    <row r="25" spans="1:7" ht="12.75" x14ac:dyDescent="0.2">
      <c r="A25" s="95">
        <v>3602</v>
      </c>
      <c r="B25" s="77" t="s">
        <v>242</v>
      </c>
      <c r="C25" s="65">
        <f>+'[1]BALANCE BANCO CENTRAL AL 31 DE '!$C$865</f>
        <v>-5265353.1900000004</v>
      </c>
      <c r="D25" s="60"/>
      <c r="E25" s="51"/>
    </row>
    <row r="26" spans="1:7" ht="12.75" x14ac:dyDescent="0.2">
      <c r="A26" s="196" t="s">
        <v>244</v>
      </c>
      <c r="B26" s="96" t="s">
        <v>243</v>
      </c>
      <c r="C26" s="65">
        <f>+F27</f>
        <v>-565891.85000000009</v>
      </c>
      <c r="D26" s="60"/>
      <c r="E26" s="206">
        <f>+'[1]BALANCE BANCO CENTRAL AL 31 DE '!$C$869</f>
        <v>3564256.83</v>
      </c>
      <c r="F26" s="207"/>
      <c r="G26" s="207"/>
    </row>
    <row r="27" spans="1:7" ht="12" customHeight="1" x14ac:dyDescent="0.2">
      <c r="A27" s="97">
        <v>3604</v>
      </c>
      <c r="B27" s="77" t="s">
        <v>245</v>
      </c>
      <c r="C27" s="65">
        <v>0</v>
      </c>
      <c r="D27" s="64" t="s">
        <v>3</v>
      </c>
      <c r="E27" s="206">
        <f>+'[1]BALANCE BANCO CENTRAL AL 31 DE '!$C$1000</f>
        <v>2998364.98</v>
      </c>
      <c r="F27" s="206">
        <f>+E27-E26</f>
        <v>-565891.85000000009</v>
      </c>
      <c r="G27" s="206">
        <f>+C26-F27</f>
        <v>0</v>
      </c>
    </row>
    <row r="28" spans="1:7" ht="12" customHeight="1" x14ac:dyDescent="0.2">
      <c r="A28" s="95">
        <v>2802</v>
      </c>
      <c r="B28" s="77" t="s">
        <v>246</v>
      </c>
      <c r="C28" s="63">
        <f>+'[1]BALANCE BANCO CENTRAL AL 31 DE '!$C$818</f>
        <v>6000000</v>
      </c>
      <c r="D28" s="60"/>
      <c r="E28" s="51" t="s">
        <v>3</v>
      </c>
    </row>
    <row r="29" spans="1:7" ht="12.75" customHeight="1" x14ac:dyDescent="0.2">
      <c r="A29" s="62"/>
      <c r="B29" s="60"/>
      <c r="C29" s="66"/>
      <c r="D29" s="60"/>
      <c r="E29" s="51"/>
    </row>
    <row r="30" spans="1:7" ht="9.75" customHeight="1" x14ac:dyDescent="0.2">
      <c r="A30" s="62"/>
      <c r="B30" s="23" t="s">
        <v>6</v>
      </c>
      <c r="C30" s="66"/>
      <c r="D30" s="60"/>
      <c r="E30" s="51"/>
    </row>
    <row r="31" spans="1:7" ht="12.75" x14ac:dyDescent="0.2">
      <c r="A31" s="95">
        <v>340210</v>
      </c>
      <c r="B31" s="77" t="s">
        <v>240</v>
      </c>
      <c r="C31" s="199">
        <v>0</v>
      </c>
      <c r="D31" s="60"/>
      <c r="E31" s="51"/>
    </row>
    <row r="32" spans="1:7" ht="12.75" x14ac:dyDescent="0.2">
      <c r="A32" s="95">
        <v>3490</v>
      </c>
      <c r="B32" s="77" t="s">
        <v>241</v>
      </c>
      <c r="C32" s="65">
        <v>0</v>
      </c>
      <c r="D32" s="60"/>
      <c r="E32" s="51"/>
    </row>
    <row r="33" spans="1:7" ht="12" customHeight="1" x14ac:dyDescent="0.2">
      <c r="A33" s="95">
        <v>190530</v>
      </c>
      <c r="B33" s="77" t="s">
        <v>30</v>
      </c>
      <c r="C33" s="65">
        <v>0</v>
      </c>
      <c r="D33" s="60"/>
      <c r="E33" s="51" t="s">
        <v>3</v>
      </c>
    </row>
    <row r="34" spans="1:7" ht="12" customHeight="1" x14ac:dyDescent="0.2">
      <c r="A34" s="95">
        <v>3202</v>
      </c>
      <c r="B34" s="77" t="s">
        <v>31</v>
      </c>
      <c r="C34" s="63">
        <v>0</v>
      </c>
      <c r="D34" s="60"/>
      <c r="E34" s="51"/>
    </row>
    <row r="35" spans="1:7" ht="5.25" customHeight="1" thickBot="1" x14ac:dyDescent="0.25">
      <c r="A35" s="62"/>
      <c r="B35" s="60"/>
      <c r="C35" s="67"/>
      <c r="D35" s="60"/>
      <c r="E35" s="51"/>
    </row>
    <row r="36" spans="1:7" ht="14.25" customHeight="1" thickBot="1" x14ac:dyDescent="0.25">
      <c r="A36" s="278" t="s">
        <v>20</v>
      </c>
      <c r="B36" s="279" t="s">
        <v>36</v>
      </c>
      <c r="C36" s="282">
        <f>SUM(C18:C28)-C33-C34</f>
        <v>11170704.619999999</v>
      </c>
      <c r="D36" s="60"/>
      <c r="E36" s="51" t="s">
        <v>3</v>
      </c>
    </row>
    <row r="37" spans="1:7" ht="6" customHeight="1" x14ac:dyDescent="0.2">
      <c r="A37" s="280"/>
      <c r="B37" s="281"/>
      <c r="C37" s="66"/>
      <c r="D37" s="60"/>
      <c r="E37" s="51"/>
    </row>
    <row r="38" spans="1:7" ht="12" customHeight="1" x14ac:dyDescent="0.2">
      <c r="A38" s="280"/>
      <c r="B38" s="279" t="s">
        <v>32</v>
      </c>
      <c r="C38" s="66"/>
      <c r="D38" s="60"/>
      <c r="E38" s="51"/>
    </row>
    <row r="39" spans="1:7" ht="12" customHeight="1" x14ac:dyDescent="0.2">
      <c r="A39" s="95">
        <v>2801</v>
      </c>
      <c r="B39" s="77" t="s">
        <v>247</v>
      </c>
      <c r="C39" s="63">
        <v>0</v>
      </c>
      <c r="D39" s="60"/>
      <c r="E39" s="51"/>
    </row>
    <row r="40" spans="1:7" ht="13.5" customHeight="1" x14ac:dyDescent="0.2">
      <c r="A40" s="98">
        <v>2803</v>
      </c>
      <c r="B40" s="99" t="s">
        <v>248</v>
      </c>
      <c r="C40" s="63">
        <v>0</v>
      </c>
      <c r="D40" s="60"/>
      <c r="E40" s="51"/>
    </row>
    <row r="41" spans="1:7" ht="12" customHeight="1" x14ac:dyDescent="0.2">
      <c r="A41" s="95">
        <v>3303</v>
      </c>
      <c r="B41" s="77" t="s">
        <v>34</v>
      </c>
      <c r="C41" s="63">
        <v>0</v>
      </c>
      <c r="D41" s="60"/>
      <c r="E41" s="51" t="s">
        <v>3</v>
      </c>
    </row>
    <row r="42" spans="1:7" ht="12" customHeight="1" x14ac:dyDescent="0.2">
      <c r="A42" s="95">
        <v>3305</v>
      </c>
      <c r="B42" s="77" t="s">
        <v>35</v>
      </c>
      <c r="C42" s="63">
        <v>0</v>
      </c>
      <c r="D42" s="60"/>
      <c r="E42" s="51" t="s">
        <v>3</v>
      </c>
    </row>
    <row r="43" spans="1:7" ht="12" customHeight="1" x14ac:dyDescent="0.2">
      <c r="A43" s="95">
        <v>3310</v>
      </c>
      <c r="B43" s="77" t="s">
        <v>250</v>
      </c>
      <c r="C43" s="63">
        <v>0</v>
      </c>
      <c r="D43" s="60"/>
      <c r="E43" s="51" t="s">
        <v>3</v>
      </c>
      <c r="G43" s="50" t="s">
        <v>3</v>
      </c>
    </row>
    <row r="44" spans="1:7" ht="12" customHeight="1" x14ac:dyDescent="0.2">
      <c r="A44" s="95">
        <v>35</v>
      </c>
      <c r="B44" s="77" t="s">
        <v>251</v>
      </c>
      <c r="C44" s="63">
        <f>+'[1]BALANCE BANCO CENTRAL AL 31 DE '!$C$858*45%</f>
        <v>25692.336000000003</v>
      </c>
      <c r="D44" s="60"/>
      <c r="E44" s="51"/>
    </row>
    <row r="45" spans="1:7" ht="12" customHeight="1" x14ac:dyDescent="0.2">
      <c r="A45" s="95">
        <v>3601</v>
      </c>
      <c r="B45" s="77" t="s">
        <v>252</v>
      </c>
      <c r="C45" s="63">
        <f>+'[1]BALANCE BANCO CENTRAL AL 31 DE '!$C$864</f>
        <v>17547.009999999998</v>
      </c>
      <c r="D45" s="60"/>
      <c r="E45" s="51"/>
    </row>
    <row r="46" spans="1:7" ht="12" customHeight="1" x14ac:dyDescent="0.2">
      <c r="A46" s="95">
        <v>3603</v>
      </c>
      <c r="B46" s="77" t="s">
        <v>281</v>
      </c>
      <c r="C46" s="63">
        <v>0</v>
      </c>
      <c r="D46" s="60"/>
      <c r="E46" s="51"/>
    </row>
    <row r="47" spans="1:7" ht="12.75" x14ac:dyDescent="0.2">
      <c r="A47" s="196" t="s">
        <v>244</v>
      </c>
      <c r="B47" s="77" t="s">
        <v>253</v>
      </c>
      <c r="C47" s="63">
        <f>+F48*50%</f>
        <v>0</v>
      </c>
      <c r="D47" s="60"/>
      <c r="E47" s="206">
        <v>0</v>
      </c>
      <c r="F47" s="207"/>
      <c r="G47" s="129"/>
    </row>
    <row r="48" spans="1:7" ht="10.5" customHeight="1" x14ac:dyDescent="0.2">
      <c r="A48" s="69"/>
      <c r="B48" s="60"/>
      <c r="C48" s="70"/>
      <c r="D48" s="60"/>
      <c r="E48" s="206">
        <v>0</v>
      </c>
      <c r="F48" s="206">
        <f>+E48-E47</f>
        <v>0</v>
      </c>
      <c r="G48" s="128" t="s">
        <v>3</v>
      </c>
    </row>
    <row r="49" spans="1:7" ht="12" customHeight="1" x14ac:dyDescent="0.2">
      <c r="A49" s="69"/>
      <c r="B49" s="23" t="s">
        <v>76</v>
      </c>
      <c r="C49" s="70"/>
      <c r="D49" s="60"/>
      <c r="E49" s="50" t="s">
        <v>3</v>
      </c>
      <c r="F49" s="50" t="s">
        <v>3</v>
      </c>
    </row>
    <row r="50" spans="1:7" ht="12" customHeight="1" x14ac:dyDescent="0.2">
      <c r="A50" s="100" t="s">
        <v>124</v>
      </c>
      <c r="B50" s="16" t="s">
        <v>254</v>
      </c>
      <c r="C50" s="63">
        <v>0</v>
      </c>
      <c r="D50" s="60"/>
      <c r="E50" s="52"/>
    </row>
    <row r="51" spans="1:7" ht="12.75" x14ac:dyDescent="0.2">
      <c r="A51" s="101">
        <v>2912</v>
      </c>
      <c r="B51" s="16" t="s">
        <v>255</v>
      </c>
      <c r="C51" s="63">
        <v>0</v>
      </c>
      <c r="D51" s="60"/>
    </row>
    <row r="52" spans="1:7" ht="6" customHeight="1" x14ac:dyDescent="0.2">
      <c r="A52" s="71"/>
      <c r="B52" s="3"/>
      <c r="C52" s="70"/>
      <c r="D52" s="60"/>
    </row>
    <row r="53" spans="1:7" ht="11.25" customHeight="1" x14ac:dyDescent="0.2">
      <c r="A53" s="62" t="s">
        <v>3</v>
      </c>
      <c r="B53" s="23" t="s">
        <v>6</v>
      </c>
      <c r="C53" s="102" t="s">
        <v>3</v>
      </c>
      <c r="D53" s="60"/>
    </row>
    <row r="54" spans="1:7" ht="12" customHeight="1" x14ac:dyDescent="0.2">
      <c r="A54" s="95">
        <v>330310</v>
      </c>
      <c r="B54" s="77" t="s">
        <v>249</v>
      </c>
      <c r="C54" s="72">
        <v>0</v>
      </c>
      <c r="D54" s="60"/>
      <c r="E54" s="51"/>
    </row>
    <row r="55" spans="1:7" ht="11.25" customHeight="1" x14ac:dyDescent="0.2">
      <c r="A55" s="104">
        <v>1613</v>
      </c>
      <c r="B55" s="85" t="s">
        <v>256</v>
      </c>
      <c r="C55" s="72">
        <v>0</v>
      </c>
      <c r="D55" s="60"/>
      <c r="G55" s="51"/>
    </row>
    <row r="56" spans="1:7" ht="54" x14ac:dyDescent="0.2">
      <c r="A56" s="103" t="s">
        <v>3</v>
      </c>
      <c r="B56" s="197" t="s">
        <v>257</v>
      </c>
      <c r="C56" s="73">
        <v>0</v>
      </c>
      <c r="D56" s="60"/>
    </row>
    <row r="57" spans="1:7" ht="8.25" customHeight="1" x14ac:dyDescent="0.2">
      <c r="A57" s="1"/>
      <c r="B57" s="60"/>
      <c r="C57" s="66"/>
      <c r="D57" s="60"/>
    </row>
    <row r="58" spans="1:7" ht="14.25" customHeight="1" x14ac:dyDescent="0.2">
      <c r="A58" s="278" t="s">
        <v>21</v>
      </c>
      <c r="B58" s="279" t="s">
        <v>37</v>
      </c>
      <c r="C58" s="286">
        <f>SUM(C39:C47)-C55-C56+C50+C51</f>
        <v>43239.346000000005</v>
      </c>
      <c r="D58" s="60"/>
      <c r="E58" s="51" t="s">
        <v>3</v>
      </c>
      <c r="F58" s="51" t="s">
        <v>3</v>
      </c>
    </row>
    <row r="59" spans="1:7" ht="6" customHeight="1" x14ac:dyDescent="0.2">
      <c r="A59" s="284"/>
      <c r="B59" s="285"/>
      <c r="C59" s="66"/>
      <c r="D59" s="60"/>
      <c r="E59" s="57" t="s">
        <v>3</v>
      </c>
    </row>
    <row r="60" spans="1:7" ht="12.75" x14ac:dyDescent="0.2">
      <c r="A60" s="278" t="s">
        <v>38</v>
      </c>
      <c r="B60" s="279" t="s">
        <v>39</v>
      </c>
      <c r="C60" s="286">
        <f>+C36+C58</f>
        <v>11213943.966</v>
      </c>
      <c r="D60" s="60"/>
      <c r="E60" s="208">
        <f>+'[2]BALANCE BANCO CENTRAL AL 31 DE '!$C$837-('[2]BALANCE BANCO CENTRAL AL 31 DE '!$C$858)*55%+C26+C28</f>
        <v>11213943.966</v>
      </c>
      <c r="F60" s="209">
        <f>+C60-E60</f>
        <v>0</v>
      </c>
    </row>
    <row r="61" spans="1:7" ht="13.5" customHeight="1" x14ac:dyDescent="0.2">
      <c r="A61" s="216"/>
      <c r="B61" s="23"/>
      <c r="C61" s="70"/>
      <c r="D61" s="60"/>
      <c r="E61" s="208"/>
      <c r="F61" s="209">
        <f>+F60/2</f>
        <v>0</v>
      </c>
    </row>
    <row r="62" spans="1:7" ht="9.75" customHeight="1" x14ac:dyDescent="0.2">
      <c r="A62" s="23" t="s">
        <v>3</v>
      </c>
      <c r="B62" s="60"/>
      <c r="C62" s="133" t="s">
        <v>3</v>
      </c>
      <c r="D62" s="60"/>
      <c r="E62" s="51"/>
    </row>
    <row r="63" spans="1:7" ht="9.75" customHeight="1" x14ac:dyDescent="0.2">
      <c r="A63" s="23"/>
      <c r="B63" s="60"/>
      <c r="C63" s="66"/>
      <c r="D63" s="60"/>
      <c r="E63" s="51"/>
    </row>
    <row r="64" spans="1:7" ht="9.75" customHeight="1" x14ac:dyDescent="0.2">
      <c r="A64" s="23" t="s">
        <v>40</v>
      </c>
      <c r="B64" s="60"/>
      <c r="C64" s="66"/>
      <c r="D64" s="60"/>
      <c r="E64" s="51"/>
    </row>
    <row r="65" spans="1:9" ht="9.75" customHeight="1" x14ac:dyDescent="0.2">
      <c r="A65" s="23"/>
      <c r="B65" s="60"/>
      <c r="C65" s="66"/>
      <c r="D65" s="60"/>
      <c r="E65" s="51"/>
    </row>
    <row r="66" spans="1:9" ht="12" customHeight="1" x14ac:dyDescent="0.2">
      <c r="A66" s="279" t="s">
        <v>3</v>
      </c>
      <c r="B66" s="288" t="s">
        <v>77</v>
      </c>
      <c r="C66" s="289" t="s">
        <v>3</v>
      </c>
      <c r="D66" s="60"/>
      <c r="E66" s="51" t="s">
        <v>3</v>
      </c>
    </row>
    <row r="67" spans="1:9" ht="30.75" customHeight="1" x14ac:dyDescent="0.2">
      <c r="A67" s="77"/>
      <c r="B67" s="107" t="s">
        <v>149</v>
      </c>
      <c r="C67" s="73">
        <v>0</v>
      </c>
      <c r="D67" s="60"/>
      <c r="E67" s="51"/>
    </row>
    <row r="68" spans="1:9" ht="32.25" customHeight="1" x14ac:dyDescent="0.2">
      <c r="A68" s="77"/>
      <c r="B68" s="107" t="s">
        <v>258</v>
      </c>
      <c r="C68" s="73">
        <v>0</v>
      </c>
      <c r="D68" s="60"/>
      <c r="E68" s="51"/>
    </row>
    <row r="69" spans="1:9" ht="27.75" customHeight="1" x14ac:dyDescent="0.2">
      <c r="A69" s="77"/>
      <c r="B69" s="107" t="s">
        <v>259</v>
      </c>
      <c r="C69" s="73">
        <v>0</v>
      </c>
      <c r="D69" s="60"/>
      <c r="E69" s="51"/>
    </row>
    <row r="70" spans="1:9" ht="12" customHeight="1" x14ac:dyDescent="0.2">
      <c r="A70" s="60"/>
      <c r="B70" s="74"/>
      <c r="C70" s="105"/>
      <c r="D70" s="60"/>
      <c r="E70" s="51"/>
    </row>
    <row r="71" spans="1:9" ht="12.75" customHeight="1" x14ac:dyDescent="0.2">
      <c r="A71" s="290" t="s">
        <v>23</v>
      </c>
      <c r="B71" s="291" t="s">
        <v>77</v>
      </c>
      <c r="C71" s="286">
        <f>SUM(C67:C69)</f>
        <v>0</v>
      </c>
      <c r="D71" s="60"/>
      <c r="E71" s="52" t="s">
        <v>3</v>
      </c>
      <c r="F71" s="50" t="s">
        <v>3</v>
      </c>
    </row>
    <row r="72" spans="1:9" ht="6" customHeight="1" thickBot="1" x14ac:dyDescent="0.25">
      <c r="A72" s="216"/>
      <c r="B72" s="36"/>
      <c r="C72" s="66"/>
      <c r="D72" s="60"/>
      <c r="E72" s="51" t="s">
        <v>3</v>
      </c>
      <c r="F72" s="51" t="s">
        <v>3</v>
      </c>
    </row>
    <row r="73" spans="1:9" ht="15" customHeight="1" thickBot="1" x14ac:dyDescent="0.25">
      <c r="A73" s="278" t="s">
        <v>42</v>
      </c>
      <c r="B73" s="279" t="s">
        <v>41</v>
      </c>
      <c r="C73" s="287">
        <f>+C60-C71</f>
        <v>11213943.966</v>
      </c>
      <c r="D73" s="60"/>
      <c r="E73" s="51">
        <f>+C73*2%</f>
        <v>224278.87932000001</v>
      </c>
      <c r="F73" s="208">
        <f>+E73-C73</f>
        <v>-10989665.086680001</v>
      </c>
      <c r="G73" s="210"/>
      <c r="H73" s="210"/>
      <c r="I73" s="205"/>
    </row>
    <row r="74" spans="1:9" ht="12.75" x14ac:dyDescent="0.2">
      <c r="A74" s="218" t="s">
        <v>3</v>
      </c>
      <c r="B74" s="218"/>
      <c r="C74" s="218"/>
      <c r="D74" s="60"/>
      <c r="E74" s="211">
        <f>SUM(E76:E85)</f>
        <v>47098426.680000007</v>
      </c>
      <c r="F74" s="211">
        <f>+'[2]BALANCE BANCO CENTRAL AL 31 DE '!$C$3+'[2]BALANCE BANCO CENTRAL AL 31 DE '!$C$1128</f>
        <v>47193526.359999999</v>
      </c>
      <c r="G74" s="211">
        <f>+E74-F74</f>
        <v>-95099.679999992251</v>
      </c>
      <c r="H74" s="208">
        <f>+G74-'DETALLE PONDERACIONES'!C48</f>
        <v>-95099.679999992251</v>
      </c>
      <c r="I74" s="51"/>
    </row>
    <row r="75" spans="1:9" ht="12.75" x14ac:dyDescent="0.2">
      <c r="A75" s="275" t="s">
        <v>50</v>
      </c>
      <c r="B75" s="275"/>
      <c r="C75" s="275"/>
      <c r="D75" s="60"/>
      <c r="E75" s="211"/>
      <c r="F75" s="211"/>
      <c r="G75" s="211" t="s">
        <v>3</v>
      </c>
      <c r="H75" s="210"/>
    </row>
    <row r="76" spans="1:9" ht="12" customHeight="1" x14ac:dyDescent="0.2">
      <c r="A76" s="220" t="s">
        <v>7</v>
      </c>
      <c r="B76" s="220"/>
      <c r="C76" s="63">
        <f>+'DETALLE PONDERACIONES'!D20*0</f>
        <v>0</v>
      </c>
      <c r="D76" s="60"/>
      <c r="E76" s="211">
        <f>('DETALLE PONDERACIONES'!D20)</f>
        <v>7942714.66768</v>
      </c>
      <c r="F76" s="211">
        <f>+E76*0</f>
        <v>0</v>
      </c>
      <c r="G76" s="211">
        <f>+F76-C76</f>
        <v>0</v>
      </c>
      <c r="H76" s="210"/>
    </row>
    <row r="77" spans="1:9" ht="12" hidden="1" customHeight="1" x14ac:dyDescent="0.2">
      <c r="A77" s="77"/>
      <c r="B77" s="77" t="s">
        <v>8</v>
      </c>
      <c r="C77" s="114">
        <v>0</v>
      </c>
      <c r="D77" s="60"/>
      <c r="E77" s="211"/>
      <c r="F77" s="211"/>
      <c r="G77" s="211"/>
      <c r="H77" s="210"/>
    </row>
    <row r="78" spans="1:9" ht="12" customHeight="1" x14ac:dyDescent="0.2">
      <c r="A78" s="220" t="s">
        <v>8</v>
      </c>
      <c r="B78" s="220"/>
      <c r="C78" s="63">
        <f>+'DETALLE PONDERACIONES'!D25*0.1</f>
        <v>124395.33300000001</v>
      </c>
      <c r="D78" s="60"/>
      <c r="E78" s="211">
        <f>+'DETALLE PONDERACIONES'!D25</f>
        <v>1243953.33</v>
      </c>
      <c r="F78" s="211">
        <f>+E78*0.1</f>
        <v>124395.33300000001</v>
      </c>
      <c r="G78" s="211">
        <f t="shared" ref="G78:G84" si="0">+F78-C78</f>
        <v>0</v>
      </c>
      <c r="H78" s="210"/>
    </row>
    <row r="79" spans="1:9" ht="12" customHeight="1" x14ac:dyDescent="0.2">
      <c r="A79" s="220" t="s">
        <v>9</v>
      </c>
      <c r="B79" s="220"/>
      <c r="C79" s="63">
        <f>+'DETALLE PONDERACIONES'!D32*0.2</f>
        <v>0</v>
      </c>
      <c r="D79" s="60"/>
      <c r="E79" s="211">
        <f>+'DETALLE PONDERACIONES'!D32</f>
        <v>0</v>
      </c>
      <c r="F79" s="211">
        <f>+E79*0.2</f>
        <v>0</v>
      </c>
      <c r="G79" s="211">
        <f t="shared" si="0"/>
        <v>0</v>
      </c>
      <c r="H79" s="210"/>
    </row>
    <row r="80" spans="1:9" ht="12" customHeight="1" x14ac:dyDescent="0.2">
      <c r="A80" s="220" t="s">
        <v>10</v>
      </c>
      <c r="B80" s="220"/>
      <c r="C80" s="63">
        <f>+'DETALLE PONDERACIONES'!D34*0.4</f>
        <v>0</v>
      </c>
      <c r="D80" s="60"/>
      <c r="E80" s="211">
        <f>+'DETALLE PONDERACIONES'!D34</f>
        <v>0</v>
      </c>
      <c r="F80" s="211">
        <f>+E80*0.4</f>
        <v>0</v>
      </c>
      <c r="G80" s="211">
        <f t="shared" si="0"/>
        <v>0</v>
      </c>
      <c r="H80" s="210"/>
    </row>
    <row r="81" spans="1:14" ht="12" customHeight="1" x14ac:dyDescent="0.2">
      <c r="A81" s="220" t="s">
        <v>11</v>
      </c>
      <c r="B81" s="220"/>
      <c r="C81" s="63">
        <f>+'DETALLE PONDERACIONES'!D37*0.5</f>
        <v>0</v>
      </c>
      <c r="D81" s="60"/>
      <c r="E81" s="211">
        <f>+'DETALLE PONDERACIONES'!D37</f>
        <v>0</v>
      </c>
      <c r="F81" s="211">
        <f>+E81*0.5</f>
        <v>0</v>
      </c>
      <c r="G81" s="211">
        <f t="shared" si="0"/>
        <v>0</v>
      </c>
      <c r="H81" s="210"/>
    </row>
    <row r="82" spans="1:14" ht="12" hidden="1" customHeight="1" x14ac:dyDescent="0.2">
      <c r="A82" s="77"/>
      <c r="B82" s="77" t="s">
        <v>12</v>
      </c>
      <c r="C82" s="63"/>
      <c r="D82" s="60"/>
      <c r="E82" s="211"/>
      <c r="F82" s="211"/>
      <c r="G82" s="211">
        <f t="shared" si="0"/>
        <v>0</v>
      </c>
      <c r="H82" s="210"/>
    </row>
    <row r="83" spans="1:14" ht="12" hidden="1" customHeight="1" x14ac:dyDescent="0.2">
      <c r="A83" s="77"/>
      <c r="B83" s="77" t="s">
        <v>13</v>
      </c>
      <c r="C83" s="63"/>
      <c r="D83" s="60"/>
      <c r="E83" s="211"/>
      <c r="F83" s="211"/>
      <c r="G83" s="211">
        <f t="shared" si="0"/>
        <v>0</v>
      </c>
      <c r="H83" s="210"/>
    </row>
    <row r="84" spans="1:14" ht="12" hidden="1" customHeight="1" x14ac:dyDescent="0.2">
      <c r="A84" s="77"/>
      <c r="B84" s="77" t="s">
        <v>14</v>
      </c>
      <c r="C84" s="63"/>
      <c r="D84" s="60"/>
      <c r="E84" s="211"/>
      <c r="F84" s="211"/>
      <c r="G84" s="211">
        <f t="shared" si="0"/>
        <v>0</v>
      </c>
      <c r="H84" s="210"/>
    </row>
    <row r="85" spans="1:14" ht="12" customHeight="1" x14ac:dyDescent="0.2">
      <c r="A85" s="220" t="s">
        <v>15</v>
      </c>
      <c r="B85" s="220"/>
      <c r="C85" s="63">
        <f>+'DETALLE PONDERACIONES'!D45*1</f>
        <v>37911758.682320006</v>
      </c>
      <c r="D85" s="75" t="s">
        <v>3</v>
      </c>
      <c r="E85" s="211">
        <f>+'DETALLE PONDERACIONES'!D45</f>
        <v>37911758.682320006</v>
      </c>
      <c r="F85" s="211">
        <f>+E85*1</f>
        <v>37911758.682320006</v>
      </c>
      <c r="G85" s="211">
        <f t="shared" ref="G85" si="1">+F85-C85</f>
        <v>0</v>
      </c>
      <c r="H85" s="210"/>
    </row>
    <row r="86" spans="1:14" ht="12" customHeight="1" x14ac:dyDescent="0.2">
      <c r="A86" s="290" t="s">
        <v>24</v>
      </c>
      <c r="B86" s="291" t="s">
        <v>43</v>
      </c>
      <c r="C86" s="286">
        <f>SUM(C76:C85)</f>
        <v>38036154.015320003</v>
      </c>
      <c r="D86" s="60"/>
      <c r="E86" s="211">
        <f>SUM(E76:E85)</f>
        <v>47098426.680000007</v>
      </c>
      <c r="F86" s="211">
        <f>SUM(F76:F85)</f>
        <v>38036154.015320003</v>
      </c>
      <c r="G86" s="211">
        <f>SUM(G76:G85)</f>
        <v>0</v>
      </c>
      <c r="H86" s="210"/>
    </row>
    <row r="87" spans="1:14" ht="7.5" customHeight="1" x14ac:dyDescent="0.2">
      <c r="A87" s="60"/>
      <c r="B87" s="1"/>
      <c r="C87" s="66"/>
      <c r="D87" s="60"/>
      <c r="E87" s="130" t="s">
        <v>3</v>
      </c>
    </row>
    <row r="88" spans="1:14" ht="11.25" customHeight="1" x14ac:dyDescent="0.2">
      <c r="A88" s="216" t="s">
        <v>3</v>
      </c>
      <c r="B88" s="23" t="s">
        <v>3</v>
      </c>
      <c r="C88" s="66"/>
      <c r="D88" s="60"/>
      <c r="E88" s="208">
        <f>+E86-'DETALLE PONDERACIONES'!D46</f>
        <v>0</v>
      </c>
    </row>
    <row r="89" spans="1:14" ht="10.5" customHeight="1" x14ac:dyDescent="0.2">
      <c r="A89" s="292" t="s">
        <v>78</v>
      </c>
      <c r="B89" s="292"/>
      <c r="C89" s="292"/>
      <c r="D89" s="60"/>
      <c r="E89" s="212">
        <f>+C73/C86</f>
        <v>0.29482328737766983</v>
      </c>
    </row>
    <row r="90" spans="1:14" ht="11.25" hidden="1" customHeight="1" x14ac:dyDescent="0.2">
      <c r="A90" s="293"/>
      <c r="B90" s="293"/>
      <c r="C90" s="293"/>
      <c r="D90" s="60"/>
      <c r="I90" s="51"/>
    </row>
    <row r="91" spans="1:14" ht="12" customHeight="1" x14ac:dyDescent="0.2">
      <c r="A91" s="217" t="s">
        <v>44</v>
      </c>
      <c r="B91" s="106" t="s">
        <v>79</v>
      </c>
      <c r="C91" s="63">
        <f>C86*0.09</f>
        <v>3423253.8613788001</v>
      </c>
      <c r="D91" s="60"/>
      <c r="E91" s="50" t="s">
        <v>3</v>
      </c>
      <c r="F91" s="51" t="s">
        <v>3</v>
      </c>
      <c r="G91" s="50" t="s">
        <v>3</v>
      </c>
      <c r="I91" s="51"/>
    </row>
    <row r="92" spans="1:14" ht="12.75" x14ac:dyDescent="0.2">
      <c r="A92" s="217" t="s">
        <v>45</v>
      </c>
      <c r="B92" s="106" t="s">
        <v>46</v>
      </c>
      <c r="C92" s="63">
        <f>+C73-C91</f>
        <v>7790690.1046211999</v>
      </c>
      <c r="D92" s="60"/>
      <c r="E92" s="52"/>
      <c r="G92" s="208" t="s">
        <v>3</v>
      </c>
      <c r="H92" s="213">
        <v>2511</v>
      </c>
      <c r="I92" s="150">
        <v>0</v>
      </c>
      <c r="J92" s="150"/>
      <c r="K92" s="150" t="s">
        <v>3</v>
      </c>
      <c r="L92" s="210"/>
      <c r="M92" s="210"/>
      <c r="N92" s="210"/>
    </row>
    <row r="93" spans="1:14" ht="12" customHeight="1" x14ac:dyDescent="0.2">
      <c r="A93" s="64" t="s">
        <v>3</v>
      </c>
      <c r="B93" s="106" t="s">
        <v>47</v>
      </c>
      <c r="C93" s="113">
        <f>+('[1]BALANCE BANCO CENTRAL AL 31 DE '!$C$3+'[1]BALANCE BANCO CENTRAL AL 31 DE '!$C$1128)*4%</f>
        <v>1883937.0671999999</v>
      </c>
      <c r="D93" s="60"/>
      <c r="E93" s="211">
        <f>+'DETALLE PONDERACIONES'!C46*4%</f>
        <v>1883937.0672000004</v>
      </c>
      <c r="F93" s="211">
        <f>+C93-E93</f>
        <v>0</v>
      </c>
      <c r="G93" s="208">
        <f>+'[3]BALANCE BANCO CENTRAL AL 30 DE '!$C$1113</f>
        <v>59576</v>
      </c>
      <c r="H93" s="213">
        <v>149980</v>
      </c>
      <c r="I93" s="150">
        <v>0</v>
      </c>
      <c r="J93" s="150"/>
      <c r="K93" s="150">
        <v>0</v>
      </c>
      <c r="L93" s="210" t="s">
        <v>165</v>
      </c>
      <c r="M93" s="210"/>
      <c r="N93" s="210"/>
    </row>
    <row r="94" spans="1:14" ht="12.75" x14ac:dyDescent="0.2">
      <c r="A94" s="60"/>
      <c r="B94" s="76"/>
      <c r="C94" s="60"/>
      <c r="D94" s="60"/>
      <c r="F94" s="208">
        <f>+'[1]BALANCE BANCO CENTRAL AL 31 DE '!$C$1128*4%</f>
        <v>3207.4228000000003</v>
      </c>
      <c r="G94" s="208">
        <f>+G93*4%</f>
        <v>2383.04</v>
      </c>
      <c r="H94" s="213" t="s">
        <v>86</v>
      </c>
      <c r="I94" s="150">
        <f>SUM(I92:I93)</f>
        <v>0</v>
      </c>
      <c r="J94" s="150">
        <f>+K92+K93</f>
        <v>0</v>
      </c>
      <c r="K94" s="150">
        <f>+I93+K93</f>
        <v>0</v>
      </c>
      <c r="L94" s="210"/>
      <c r="M94" s="210"/>
      <c r="N94" s="210"/>
    </row>
    <row r="95" spans="1:14" ht="11.25" customHeight="1" x14ac:dyDescent="0.2">
      <c r="A95" s="292" t="s">
        <v>136</v>
      </c>
      <c r="B95" s="292"/>
      <c r="C95" s="292"/>
      <c r="D95" s="60"/>
      <c r="F95" s="208">
        <f>+F93+F94</f>
        <v>3207.4228000000003</v>
      </c>
      <c r="G95" s="208"/>
      <c r="H95" s="214">
        <v>0.04</v>
      </c>
      <c r="I95" s="150">
        <f>+I94*4%</f>
        <v>0</v>
      </c>
      <c r="J95" s="209">
        <f>+K93*4%</f>
        <v>0</v>
      </c>
      <c r="K95" s="150">
        <f>+K94*4%</f>
        <v>0</v>
      </c>
      <c r="L95" s="210"/>
      <c r="M95" s="210"/>
      <c r="N95" s="210"/>
    </row>
    <row r="96" spans="1:14" ht="3.75" hidden="1" customHeight="1" x14ac:dyDescent="0.2">
      <c r="A96" s="294"/>
      <c r="B96" s="294"/>
      <c r="C96" s="294"/>
      <c r="D96" s="60"/>
      <c r="F96" s="208">
        <f>+(F95*100)/4</f>
        <v>80185.570000000007</v>
      </c>
      <c r="G96" s="208"/>
      <c r="H96" s="215" t="s">
        <v>3</v>
      </c>
      <c r="I96" s="211">
        <f>+I95+J95</f>
        <v>0</v>
      </c>
      <c r="J96" s="208">
        <f>+J95-F94</f>
        <v>-3207.4228000000003</v>
      </c>
      <c r="K96" s="210"/>
      <c r="L96" s="210"/>
      <c r="M96" s="210"/>
      <c r="N96" s="210"/>
    </row>
    <row r="97" spans="1:14" ht="12.75" x14ac:dyDescent="0.2">
      <c r="A97" s="217" t="s">
        <v>137</v>
      </c>
      <c r="B97" s="106" t="s">
        <v>139</v>
      </c>
      <c r="C97" s="115">
        <f>+C73/C86</f>
        <v>0.29482328737766983</v>
      </c>
      <c r="D97" s="60"/>
      <c r="F97" s="208"/>
      <c r="G97" s="208" t="s">
        <v>3</v>
      </c>
      <c r="H97" s="213" t="s">
        <v>3</v>
      </c>
      <c r="I97" s="210" t="s">
        <v>3</v>
      </c>
      <c r="J97" s="210"/>
      <c r="K97" s="210"/>
      <c r="L97" s="210"/>
      <c r="M97" s="210"/>
      <c r="N97" s="210"/>
    </row>
    <row r="98" spans="1:14" ht="12.75" x14ac:dyDescent="0.2">
      <c r="A98" s="217" t="s">
        <v>137</v>
      </c>
      <c r="B98" s="106" t="s">
        <v>138</v>
      </c>
      <c r="C98" s="115">
        <f>+C73/('[1]BALANCE BANCO CENTRAL AL 31 DE '!$C$3+'[1]BALANCE BANCO CENTRAL AL 31 DE '!$C$1128)</f>
        <v>0.23809593560716369</v>
      </c>
      <c r="D98" s="60"/>
      <c r="F98" s="51"/>
      <c r="G98" s="51" t="s">
        <v>3</v>
      </c>
    </row>
    <row r="99" spans="1:14" ht="12.75" x14ac:dyDescent="0.2">
      <c r="A99" s="64" t="s">
        <v>3</v>
      </c>
      <c r="B99" s="106" t="s">
        <v>140</v>
      </c>
      <c r="C99" s="116">
        <f>+'[1]BALANCE BANCO CENTRAL AL 31 DE '!$C$579/C73</f>
        <v>0.66495665152318628</v>
      </c>
      <c r="D99" s="60"/>
    </row>
    <row r="100" spans="1:14" ht="12.75" x14ac:dyDescent="0.2">
      <c r="C100" t="s">
        <v>3</v>
      </c>
      <c r="D100" s="60"/>
    </row>
    <row r="101" spans="1:14" ht="12.75" x14ac:dyDescent="0.2">
      <c r="D101" s="60"/>
    </row>
    <row r="102" spans="1:14" ht="12.75" x14ac:dyDescent="0.2">
      <c r="D102" s="60"/>
    </row>
    <row r="103" spans="1:14" ht="12.75" x14ac:dyDescent="0.2">
      <c r="D103" s="60"/>
    </row>
    <row r="104" spans="1:14" ht="12.75" x14ac:dyDescent="0.2">
      <c r="D104" s="60"/>
    </row>
    <row r="105" spans="1:14" ht="12.75" x14ac:dyDescent="0.2">
      <c r="D105" s="60"/>
    </row>
    <row r="106" spans="1:14" ht="12.75" x14ac:dyDescent="0.2">
      <c r="D106" s="60"/>
    </row>
    <row r="107" spans="1:14" ht="12" customHeight="1" x14ac:dyDescent="0.2">
      <c r="A107" s="4" t="s">
        <v>277</v>
      </c>
      <c r="B107" s="5"/>
      <c r="C107" s="6"/>
    </row>
    <row r="108" spans="1:14" s="124" customFormat="1" ht="12.75" x14ac:dyDescent="0.2">
      <c r="A108" s="7" t="s">
        <v>164</v>
      </c>
      <c r="B108" s="134"/>
      <c r="C108" s="135"/>
      <c r="D108" s="33"/>
      <c r="E108" s="33"/>
      <c r="F108" s="33"/>
      <c r="G108" s="33"/>
      <c r="H108" s="33"/>
      <c r="I108" s="33"/>
      <c r="J108" s="33"/>
      <c r="K108" s="33"/>
      <c r="L108" s="33"/>
      <c r="M108" s="33"/>
      <c r="N108" s="33"/>
    </row>
    <row r="109" spans="1:14" x14ac:dyDescent="0.15">
      <c r="B109" s="50"/>
    </row>
    <row r="110" spans="1:14" x14ac:dyDescent="0.15">
      <c r="B110" s="50"/>
    </row>
    <row r="111" spans="1:14" x14ac:dyDescent="0.15">
      <c r="B111" s="50"/>
    </row>
    <row r="112" spans="1:14" x14ac:dyDescent="0.15">
      <c r="B112" s="50"/>
    </row>
    <row r="113" spans="2:2" x14ac:dyDescent="0.15">
      <c r="B113" s="50"/>
    </row>
    <row r="114" spans="2:2" x14ac:dyDescent="0.15">
      <c r="B114" s="50"/>
    </row>
    <row r="115" spans="2:2" x14ac:dyDescent="0.15">
      <c r="B115" s="50"/>
    </row>
    <row r="116" spans="2:2" x14ac:dyDescent="0.15">
      <c r="B116" s="50"/>
    </row>
    <row r="117" spans="2:2" x14ac:dyDescent="0.15">
      <c r="B117" s="50"/>
    </row>
    <row r="118" spans="2:2" x14ac:dyDescent="0.15">
      <c r="B118" s="50"/>
    </row>
    <row r="119" spans="2:2" x14ac:dyDescent="0.15">
      <c r="B119" s="50"/>
    </row>
    <row r="120" spans="2:2" x14ac:dyDescent="0.15">
      <c r="B120" s="50"/>
    </row>
    <row r="121" spans="2:2" x14ac:dyDescent="0.15">
      <c r="B121" s="50"/>
    </row>
    <row r="122" spans="2:2" x14ac:dyDescent="0.15">
      <c r="B122" s="50"/>
    </row>
    <row r="123" spans="2:2" x14ac:dyDescent="0.15">
      <c r="B123" s="50"/>
    </row>
    <row r="124" spans="2:2" x14ac:dyDescent="0.15">
      <c r="B124" s="50"/>
    </row>
    <row r="125" spans="2:2" x14ac:dyDescent="0.15">
      <c r="B125" s="50"/>
    </row>
    <row r="126" spans="2:2" x14ac:dyDescent="0.15">
      <c r="B126" s="50"/>
    </row>
    <row r="127" spans="2:2" x14ac:dyDescent="0.15">
      <c r="B127" s="50"/>
    </row>
    <row r="128" spans="2:2" x14ac:dyDescent="0.15">
      <c r="B128" s="50"/>
    </row>
    <row r="129" spans="2:2" x14ac:dyDescent="0.15">
      <c r="B129" s="50"/>
    </row>
    <row r="130" spans="2:2" x14ac:dyDescent="0.15">
      <c r="B130" s="50"/>
    </row>
    <row r="131" spans="2:2" x14ac:dyDescent="0.15">
      <c r="B131" s="50"/>
    </row>
    <row r="132" spans="2:2" x14ac:dyDescent="0.15">
      <c r="B132" s="50"/>
    </row>
    <row r="133" spans="2:2" x14ac:dyDescent="0.15">
      <c r="B133" s="50"/>
    </row>
    <row r="134" spans="2:2" x14ac:dyDescent="0.15">
      <c r="B134" s="50"/>
    </row>
    <row r="135" spans="2:2" x14ac:dyDescent="0.15">
      <c r="B135" s="50"/>
    </row>
    <row r="136" spans="2:2" x14ac:dyDescent="0.15">
      <c r="B136" s="50"/>
    </row>
    <row r="137" spans="2:2" x14ac:dyDescent="0.15">
      <c r="B137" s="50"/>
    </row>
    <row r="138" spans="2:2" x14ac:dyDescent="0.15">
      <c r="B138" s="50"/>
    </row>
    <row r="139" spans="2:2" x14ac:dyDescent="0.15">
      <c r="B139" s="50"/>
    </row>
    <row r="140" spans="2:2" x14ac:dyDescent="0.15">
      <c r="B140" s="50"/>
    </row>
    <row r="141" spans="2:2" x14ac:dyDescent="0.15">
      <c r="B141" s="50"/>
    </row>
    <row r="142" spans="2:2" x14ac:dyDescent="0.15">
      <c r="B142" s="50"/>
    </row>
    <row r="143" spans="2:2" x14ac:dyDescent="0.15">
      <c r="B143" s="50"/>
    </row>
    <row r="144" spans="2:2" x14ac:dyDescent="0.15">
      <c r="B144" s="50"/>
    </row>
    <row r="145" spans="2:2" x14ac:dyDescent="0.15">
      <c r="B145" s="50"/>
    </row>
    <row r="146" spans="2:2" x14ac:dyDescent="0.15">
      <c r="B146" s="50"/>
    </row>
    <row r="147" spans="2:2" x14ac:dyDescent="0.15">
      <c r="B147" s="50"/>
    </row>
    <row r="148" spans="2:2" x14ac:dyDescent="0.15">
      <c r="B148" s="50"/>
    </row>
    <row r="149" spans="2:2" x14ac:dyDescent="0.15">
      <c r="B149" s="50"/>
    </row>
    <row r="150" spans="2:2" x14ac:dyDescent="0.15">
      <c r="B150" s="50"/>
    </row>
    <row r="151" spans="2:2" x14ac:dyDescent="0.15">
      <c r="B151" s="50"/>
    </row>
    <row r="152" spans="2:2" x14ac:dyDescent="0.15">
      <c r="B152" s="50"/>
    </row>
    <row r="153" spans="2:2" x14ac:dyDescent="0.15">
      <c r="B153" s="50"/>
    </row>
    <row r="154" spans="2:2" x14ac:dyDescent="0.15">
      <c r="B154" s="50"/>
    </row>
    <row r="155" spans="2:2" x14ac:dyDescent="0.15">
      <c r="B155" s="50"/>
    </row>
    <row r="156" spans="2:2" x14ac:dyDescent="0.15">
      <c r="B156" s="50"/>
    </row>
    <row r="157" spans="2:2" x14ac:dyDescent="0.15">
      <c r="B157" s="50"/>
    </row>
    <row r="158" spans="2:2" x14ac:dyDescent="0.15">
      <c r="B158" s="50"/>
    </row>
    <row r="159" spans="2:2" x14ac:dyDescent="0.15">
      <c r="B159" s="50"/>
    </row>
    <row r="160" spans="2:2" x14ac:dyDescent="0.15">
      <c r="B160" s="50"/>
    </row>
    <row r="161" spans="2:2" x14ac:dyDescent="0.15">
      <c r="B161" s="50"/>
    </row>
    <row r="162" spans="2:2" x14ac:dyDescent="0.15">
      <c r="B162" s="50"/>
    </row>
    <row r="163" spans="2:2" x14ac:dyDescent="0.15">
      <c r="B163" s="50"/>
    </row>
    <row r="164" spans="2:2" x14ac:dyDescent="0.15">
      <c r="B164" s="50"/>
    </row>
    <row r="165" spans="2:2" x14ac:dyDescent="0.15">
      <c r="B165" s="50"/>
    </row>
    <row r="166" spans="2:2" x14ac:dyDescent="0.15">
      <c r="B166" s="50"/>
    </row>
    <row r="167" spans="2:2" x14ac:dyDescent="0.15">
      <c r="B167" s="50"/>
    </row>
    <row r="168" spans="2:2" x14ac:dyDescent="0.15">
      <c r="B168" s="50"/>
    </row>
    <row r="169" spans="2:2" x14ac:dyDescent="0.15">
      <c r="B169" s="50"/>
    </row>
    <row r="170" spans="2:2" x14ac:dyDescent="0.15">
      <c r="B170" s="50"/>
    </row>
    <row r="171" spans="2:2" x14ac:dyDescent="0.15">
      <c r="B171" s="50"/>
    </row>
    <row r="172" spans="2:2" x14ac:dyDescent="0.15">
      <c r="B172" s="50"/>
    </row>
    <row r="173" spans="2:2" x14ac:dyDescent="0.15">
      <c r="B173" s="50"/>
    </row>
    <row r="174" spans="2:2" x14ac:dyDescent="0.15">
      <c r="B174" s="50"/>
    </row>
    <row r="175" spans="2:2" x14ac:dyDescent="0.15">
      <c r="B175" s="50"/>
    </row>
    <row r="176" spans="2:2" x14ac:dyDescent="0.15">
      <c r="B176" s="50"/>
    </row>
    <row r="177" spans="2:2" x14ac:dyDescent="0.15">
      <c r="B177" s="50"/>
    </row>
    <row r="178" spans="2:2" x14ac:dyDescent="0.15">
      <c r="B178" s="50"/>
    </row>
    <row r="179" spans="2:2" x14ac:dyDescent="0.15">
      <c r="B179" s="50"/>
    </row>
    <row r="180" spans="2:2" x14ac:dyDescent="0.15">
      <c r="B180" s="50"/>
    </row>
    <row r="181" spans="2:2" x14ac:dyDescent="0.15">
      <c r="B181" s="50"/>
    </row>
    <row r="182" spans="2:2" x14ac:dyDescent="0.15">
      <c r="B182" s="50"/>
    </row>
    <row r="183" spans="2:2" x14ac:dyDescent="0.15">
      <c r="B183" s="50"/>
    </row>
    <row r="184" spans="2:2" x14ac:dyDescent="0.15">
      <c r="B184" s="50"/>
    </row>
    <row r="185" spans="2:2" x14ac:dyDescent="0.15">
      <c r="B185" s="50"/>
    </row>
    <row r="186" spans="2:2" x14ac:dyDescent="0.15">
      <c r="B186" s="50"/>
    </row>
    <row r="187" spans="2:2" x14ac:dyDescent="0.15">
      <c r="B187" s="50"/>
    </row>
    <row r="188" spans="2:2" x14ac:dyDescent="0.15">
      <c r="B188" s="50"/>
    </row>
    <row r="189" spans="2:2" x14ac:dyDescent="0.15">
      <c r="B189" s="50"/>
    </row>
    <row r="190" spans="2:2" x14ac:dyDescent="0.15">
      <c r="B190" s="50"/>
    </row>
    <row r="191" spans="2:2" x14ac:dyDescent="0.15">
      <c r="B191" s="50"/>
    </row>
    <row r="192" spans="2:2" x14ac:dyDescent="0.15">
      <c r="B192" s="50"/>
    </row>
    <row r="193" spans="2:2" x14ac:dyDescent="0.15">
      <c r="B193" s="50"/>
    </row>
    <row r="194" spans="2:2" x14ac:dyDescent="0.15">
      <c r="B194" s="50"/>
    </row>
    <row r="195" spans="2:2" x14ac:dyDescent="0.15">
      <c r="B195" s="50"/>
    </row>
    <row r="196" spans="2:2" x14ac:dyDescent="0.15">
      <c r="B196" s="50"/>
    </row>
    <row r="197" spans="2:2" x14ac:dyDescent="0.15">
      <c r="B197" s="50"/>
    </row>
    <row r="198" spans="2:2" x14ac:dyDescent="0.15">
      <c r="B198" s="50"/>
    </row>
    <row r="199" spans="2:2" x14ac:dyDescent="0.15">
      <c r="B199" s="50"/>
    </row>
    <row r="200" spans="2:2" x14ac:dyDescent="0.15">
      <c r="B200" s="50"/>
    </row>
    <row r="201" spans="2:2" x14ac:dyDescent="0.15">
      <c r="B201" s="50"/>
    </row>
    <row r="202" spans="2:2" x14ac:dyDescent="0.15">
      <c r="B202" s="50"/>
    </row>
    <row r="203" spans="2:2" x14ac:dyDescent="0.15">
      <c r="B203" s="50"/>
    </row>
    <row r="204" spans="2:2" x14ac:dyDescent="0.15">
      <c r="B204" s="50"/>
    </row>
    <row r="205" spans="2:2" x14ac:dyDescent="0.15">
      <c r="B205" s="50"/>
    </row>
    <row r="206" spans="2:2" x14ac:dyDescent="0.15">
      <c r="B206" s="50"/>
    </row>
    <row r="207" spans="2:2" x14ac:dyDescent="0.15">
      <c r="B207" s="50"/>
    </row>
    <row r="208" spans="2:2" x14ac:dyDescent="0.15">
      <c r="B208" s="50"/>
    </row>
    <row r="209" spans="2:2" x14ac:dyDescent="0.15">
      <c r="B209" s="50"/>
    </row>
    <row r="210" spans="2:2" x14ac:dyDescent="0.15">
      <c r="B210" s="50"/>
    </row>
    <row r="211" spans="2:2" x14ac:dyDescent="0.15">
      <c r="B211" s="50"/>
    </row>
    <row r="212" spans="2:2" x14ac:dyDescent="0.15">
      <c r="B212" s="50"/>
    </row>
    <row r="213" spans="2:2" x14ac:dyDescent="0.15">
      <c r="B213" s="50"/>
    </row>
    <row r="214" spans="2:2" x14ac:dyDescent="0.15">
      <c r="B214" s="50"/>
    </row>
    <row r="215" spans="2:2" x14ac:dyDescent="0.15">
      <c r="B215" s="50"/>
    </row>
    <row r="216" spans="2:2" x14ac:dyDescent="0.15">
      <c r="B216" s="50"/>
    </row>
    <row r="217" spans="2:2" x14ac:dyDescent="0.15">
      <c r="B217" s="50"/>
    </row>
    <row r="218" spans="2:2" x14ac:dyDescent="0.15">
      <c r="B218" s="50"/>
    </row>
    <row r="219" spans="2:2" x14ac:dyDescent="0.15">
      <c r="B219" s="50"/>
    </row>
    <row r="220" spans="2:2" x14ac:dyDescent="0.15">
      <c r="B220" s="50"/>
    </row>
    <row r="221" spans="2:2" x14ac:dyDescent="0.15">
      <c r="B221" s="50"/>
    </row>
    <row r="222" spans="2:2" x14ac:dyDescent="0.15">
      <c r="B222" s="50"/>
    </row>
    <row r="223" spans="2:2" x14ac:dyDescent="0.15">
      <c r="B223" s="50"/>
    </row>
    <row r="224" spans="2:2" x14ac:dyDescent="0.15">
      <c r="B224" s="50"/>
    </row>
    <row r="225" spans="2:2" x14ac:dyDescent="0.15">
      <c r="B225" s="50"/>
    </row>
    <row r="226" spans="2:2" x14ac:dyDescent="0.15">
      <c r="B226" s="50"/>
    </row>
    <row r="227" spans="2:2" x14ac:dyDescent="0.15">
      <c r="B227" s="50"/>
    </row>
    <row r="228" spans="2:2" x14ac:dyDescent="0.15">
      <c r="B228" s="50"/>
    </row>
    <row r="229" spans="2:2" x14ac:dyDescent="0.15">
      <c r="B229" s="50"/>
    </row>
    <row r="230" spans="2:2" x14ac:dyDescent="0.15">
      <c r="B230" s="50"/>
    </row>
    <row r="231" spans="2:2" x14ac:dyDescent="0.15">
      <c r="B231" s="50"/>
    </row>
    <row r="232" spans="2:2" x14ac:dyDescent="0.15">
      <c r="B232" s="50"/>
    </row>
    <row r="233" spans="2:2" x14ac:dyDescent="0.15">
      <c r="B233" s="50"/>
    </row>
    <row r="234" spans="2:2" x14ac:dyDescent="0.15">
      <c r="B234" s="50"/>
    </row>
    <row r="235" spans="2:2" x14ac:dyDescent="0.15">
      <c r="B235" s="50"/>
    </row>
    <row r="236" spans="2:2" x14ac:dyDescent="0.15">
      <c r="B236" s="50"/>
    </row>
    <row r="237" spans="2:2" x14ac:dyDescent="0.15">
      <c r="B237" s="50"/>
    </row>
    <row r="238" spans="2:2" x14ac:dyDescent="0.15">
      <c r="B238" s="50"/>
    </row>
    <row r="239" spans="2:2" x14ac:dyDescent="0.15">
      <c r="B239" s="50"/>
    </row>
    <row r="240" spans="2:2" x14ac:dyDescent="0.15">
      <c r="B240" s="50"/>
    </row>
    <row r="241" spans="2:2" x14ac:dyDescent="0.15">
      <c r="B241" s="50"/>
    </row>
    <row r="242" spans="2:2" x14ac:dyDescent="0.15">
      <c r="B242" s="50"/>
    </row>
    <row r="243" spans="2:2" x14ac:dyDescent="0.15">
      <c r="B243" s="50"/>
    </row>
    <row r="244" spans="2:2" x14ac:dyDescent="0.15">
      <c r="B244" s="50"/>
    </row>
    <row r="245" spans="2:2" x14ac:dyDescent="0.15">
      <c r="B245" s="50"/>
    </row>
    <row r="246" spans="2:2" x14ac:dyDescent="0.15">
      <c r="B246" s="50"/>
    </row>
    <row r="247" spans="2:2" x14ac:dyDescent="0.15">
      <c r="B247" s="50"/>
    </row>
    <row r="248" spans="2:2" x14ac:dyDescent="0.15">
      <c r="B248" s="50"/>
    </row>
    <row r="249" spans="2:2" x14ac:dyDescent="0.15">
      <c r="B249" s="50"/>
    </row>
    <row r="250" spans="2:2" x14ac:dyDescent="0.15">
      <c r="B250" s="50"/>
    </row>
    <row r="251" spans="2:2" x14ac:dyDescent="0.15">
      <c r="B251" s="50"/>
    </row>
    <row r="252" spans="2:2" x14ac:dyDescent="0.15">
      <c r="B252" s="50"/>
    </row>
    <row r="253" spans="2:2" x14ac:dyDescent="0.15">
      <c r="B253" s="50"/>
    </row>
    <row r="254" spans="2:2" x14ac:dyDescent="0.15">
      <c r="B254" s="50"/>
    </row>
    <row r="255" spans="2:2" x14ac:dyDescent="0.15">
      <c r="B255" s="50"/>
    </row>
    <row r="256" spans="2:2" x14ac:dyDescent="0.15">
      <c r="B256" s="50"/>
    </row>
    <row r="257" spans="2:2" x14ac:dyDescent="0.15">
      <c r="B257" s="50"/>
    </row>
    <row r="258" spans="2:2" x14ac:dyDescent="0.15">
      <c r="B258" s="50"/>
    </row>
    <row r="259" spans="2:2" x14ac:dyDescent="0.15">
      <c r="B259" s="50"/>
    </row>
    <row r="260" spans="2:2" x14ac:dyDescent="0.15">
      <c r="B260" s="50"/>
    </row>
    <row r="261" spans="2:2" x14ac:dyDescent="0.15">
      <c r="B261" s="50"/>
    </row>
    <row r="262" spans="2:2" x14ac:dyDescent="0.15">
      <c r="B262" s="50"/>
    </row>
    <row r="263" spans="2:2" x14ac:dyDescent="0.15">
      <c r="B263" s="50"/>
    </row>
    <row r="264" spans="2:2" x14ac:dyDescent="0.15">
      <c r="B264" s="50"/>
    </row>
    <row r="265" spans="2:2" x14ac:dyDescent="0.15">
      <c r="B265" s="50"/>
    </row>
    <row r="266" spans="2:2" x14ac:dyDescent="0.15">
      <c r="B266" s="50"/>
    </row>
    <row r="267" spans="2:2" x14ac:dyDescent="0.15">
      <c r="B267" s="50"/>
    </row>
    <row r="268" spans="2:2" x14ac:dyDescent="0.15">
      <c r="B268" s="50"/>
    </row>
    <row r="269" spans="2:2" x14ac:dyDescent="0.15">
      <c r="B269" s="50"/>
    </row>
    <row r="270" spans="2:2" x14ac:dyDescent="0.15">
      <c r="B270" s="50"/>
    </row>
    <row r="271" spans="2:2" x14ac:dyDescent="0.15">
      <c r="B271" s="50"/>
    </row>
    <row r="272" spans="2:2" x14ac:dyDescent="0.15">
      <c r="B272" s="50"/>
    </row>
    <row r="273" spans="2:2" x14ac:dyDescent="0.15">
      <c r="B273" s="50"/>
    </row>
    <row r="274" spans="2:2" x14ac:dyDescent="0.15">
      <c r="B274" s="50"/>
    </row>
    <row r="275" spans="2:2" x14ac:dyDescent="0.15">
      <c r="B275" s="50"/>
    </row>
    <row r="276" spans="2:2" x14ac:dyDescent="0.15">
      <c r="B276" s="50"/>
    </row>
    <row r="277" spans="2:2" x14ac:dyDescent="0.15">
      <c r="B277" s="50"/>
    </row>
    <row r="278" spans="2:2" x14ac:dyDescent="0.15">
      <c r="B278" s="50"/>
    </row>
    <row r="279" spans="2:2" x14ac:dyDescent="0.15">
      <c r="B279" s="50"/>
    </row>
    <row r="280" spans="2:2" x14ac:dyDescent="0.15">
      <c r="B280" s="50"/>
    </row>
    <row r="281" spans="2:2" x14ac:dyDescent="0.15">
      <c r="B281" s="50"/>
    </row>
    <row r="282" spans="2:2" x14ac:dyDescent="0.15">
      <c r="B282" s="50"/>
    </row>
    <row r="283" spans="2:2" x14ac:dyDescent="0.15">
      <c r="B283" s="50"/>
    </row>
    <row r="284" spans="2:2" x14ac:dyDescent="0.15">
      <c r="B284" s="50"/>
    </row>
    <row r="285" spans="2:2" x14ac:dyDescent="0.15">
      <c r="B285" s="50"/>
    </row>
    <row r="286" spans="2:2" x14ac:dyDescent="0.15">
      <c r="B286" s="50"/>
    </row>
    <row r="287" spans="2:2" x14ac:dyDescent="0.15">
      <c r="B287" s="50"/>
    </row>
    <row r="288" spans="2:2" x14ac:dyDescent="0.15">
      <c r="B288" s="50"/>
    </row>
    <row r="289" spans="2:2" x14ac:dyDescent="0.15">
      <c r="B289" s="50"/>
    </row>
    <row r="290" spans="2:2" x14ac:dyDescent="0.15">
      <c r="B290" s="50"/>
    </row>
    <row r="291" spans="2:2" x14ac:dyDescent="0.15">
      <c r="B291" s="50"/>
    </row>
    <row r="292" spans="2:2" x14ac:dyDescent="0.15">
      <c r="B292" s="50"/>
    </row>
    <row r="293" spans="2:2" x14ac:dyDescent="0.15">
      <c r="B293" s="50"/>
    </row>
    <row r="294" spans="2:2" x14ac:dyDescent="0.15">
      <c r="B294" s="50"/>
    </row>
    <row r="295" spans="2:2" x14ac:dyDescent="0.15">
      <c r="B295" s="50"/>
    </row>
    <row r="296" spans="2:2" x14ac:dyDescent="0.15">
      <c r="B296" s="50"/>
    </row>
    <row r="297" spans="2:2" x14ac:dyDescent="0.15">
      <c r="B297" s="50"/>
    </row>
    <row r="298" spans="2:2" x14ac:dyDescent="0.15">
      <c r="B298" s="50"/>
    </row>
    <row r="299" spans="2:2" x14ac:dyDescent="0.15">
      <c r="B299" s="50"/>
    </row>
    <row r="300" spans="2:2" x14ac:dyDescent="0.15">
      <c r="B300" s="50"/>
    </row>
    <row r="301" spans="2:2" x14ac:dyDescent="0.15">
      <c r="B301" s="50"/>
    </row>
    <row r="302" spans="2:2" x14ac:dyDescent="0.15">
      <c r="B302" s="50"/>
    </row>
    <row r="303" spans="2:2" x14ac:dyDescent="0.15">
      <c r="B303" s="50"/>
    </row>
    <row r="304" spans="2:2" x14ac:dyDescent="0.15">
      <c r="B304" s="50"/>
    </row>
    <row r="305" spans="2:2" x14ac:dyDescent="0.15">
      <c r="B305" s="50"/>
    </row>
    <row r="306" spans="2:2" x14ac:dyDescent="0.15">
      <c r="B306" s="50"/>
    </row>
    <row r="307" spans="2:2" x14ac:dyDescent="0.15">
      <c r="B307" s="50"/>
    </row>
    <row r="308" spans="2:2" x14ac:dyDescent="0.15">
      <c r="B308" s="50"/>
    </row>
    <row r="309" spans="2:2" x14ac:dyDescent="0.15">
      <c r="B309" s="50"/>
    </row>
    <row r="310" spans="2:2" x14ac:dyDescent="0.15">
      <c r="B310" s="50"/>
    </row>
    <row r="311" spans="2:2" x14ac:dyDescent="0.15">
      <c r="B311" s="50"/>
    </row>
    <row r="312" spans="2:2" x14ac:dyDescent="0.15">
      <c r="B312" s="50"/>
    </row>
    <row r="313" spans="2:2" x14ac:dyDescent="0.15">
      <c r="B313" s="50"/>
    </row>
    <row r="314" spans="2:2" x14ac:dyDescent="0.15">
      <c r="B314" s="50"/>
    </row>
    <row r="315" spans="2:2" x14ac:dyDescent="0.15">
      <c r="B315" s="50"/>
    </row>
    <row r="316" spans="2:2" x14ac:dyDescent="0.15">
      <c r="B316" s="50"/>
    </row>
    <row r="317" spans="2:2" x14ac:dyDescent="0.15">
      <c r="B317" s="50"/>
    </row>
    <row r="318" spans="2:2" x14ac:dyDescent="0.15">
      <c r="B318" s="50"/>
    </row>
    <row r="319" spans="2:2" x14ac:dyDescent="0.15">
      <c r="B319" s="50"/>
    </row>
    <row r="320" spans="2:2" x14ac:dyDescent="0.15">
      <c r="B320" s="50"/>
    </row>
    <row r="321" spans="2:2" x14ac:dyDescent="0.15">
      <c r="B321" s="50"/>
    </row>
    <row r="322" spans="2:2" x14ac:dyDescent="0.15">
      <c r="B322" s="50"/>
    </row>
    <row r="323" spans="2:2" x14ac:dyDescent="0.15">
      <c r="B323" s="50"/>
    </row>
    <row r="324" spans="2:2" x14ac:dyDescent="0.15">
      <c r="B324" s="50"/>
    </row>
    <row r="325" spans="2:2" x14ac:dyDescent="0.15">
      <c r="B325" s="50"/>
    </row>
    <row r="326" spans="2:2" x14ac:dyDescent="0.15">
      <c r="B326" s="50"/>
    </row>
    <row r="327" spans="2:2" x14ac:dyDescent="0.15">
      <c r="B327" s="50"/>
    </row>
    <row r="328" spans="2:2" x14ac:dyDescent="0.15">
      <c r="B328" s="50"/>
    </row>
    <row r="329" spans="2:2" x14ac:dyDescent="0.15">
      <c r="B329" s="50"/>
    </row>
    <row r="330" spans="2:2" x14ac:dyDescent="0.15">
      <c r="B330" s="50"/>
    </row>
    <row r="331" spans="2:2" x14ac:dyDescent="0.15">
      <c r="B331" s="50"/>
    </row>
    <row r="332" spans="2:2" x14ac:dyDescent="0.15">
      <c r="B332" s="50"/>
    </row>
    <row r="333" spans="2:2" x14ac:dyDescent="0.15">
      <c r="B333" s="50"/>
    </row>
    <row r="334" spans="2:2" x14ac:dyDescent="0.15">
      <c r="B334" s="50"/>
    </row>
    <row r="335" spans="2:2" x14ac:dyDescent="0.15">
      <c r="B335" s="50"/>
    </row>
    <row r="336" spans="2:2" x14ac:dyDescent="0.15">
      <c r="B336" s="50"/>
    </row>
    <row r="337" spans="2:2" x14ac:dyDescent="0.15">
      <c r="B337" s="50"/>
    </row>
    <row r="338" spans="2:2" x14ac:dyDescent="0.15">
      <c r="B338" s="50"/>
    </row>
    <row r="339" spans="2:2" x14ac:dyDescent="0.15">
      <c r="B339" s="50"/>
    </row>
    <row r="340" spans="2:2" x14ac:dyDescent="0.15">
      <c r="B340" s="50"/>
    </row>
    <row r="341" spans="2:2" x14ac:dyDescent="0.15">
      <c r="B341" s="50"/>
    </row>
    <row r="342" spans="2:2" x14ac:dyDescent="0.15">
      <c r="B342" s="50"/>
    </row>
    <row r="343" spans="2:2" x14ac:dyDescent="0.15">
      <c r="B343" s="50"/>
    </row>
    <row r="344" spans="2:2" x14ac:dyDescent="0.15">
      <c r="B344" s="50"/>
    </row>
    <row r="345" spans="2:2" x14ac:dyDescent="0.15">
      <c r="B345" s="50"/>
    </row>
    <row r="346" spans="2:2" x14ac:dyDescent="0.15">
      <c r="B346" s="50"/>
    </row>
    <row r="347" spans="2:2" x14ac:dyDescent="0.15">
      <c r="B347" s="50"/>
    </row>
    <row r="348" spans="2:2" x14ac:dyDescent="0.15">
      <c r="B348" s="50"/>
    </row>
    <row r="349" spans="2:2" x14ac:dyDescent="0.15">
      <c r="B349" s="50"/>
    </row>
    <row r="350" spans="2:2" x14ac:dyDescent="0.15">
      <c r="B350" s="50"/>
    </row>
    <row r="351" spans="2:2" x14ac:dyDescent="0.15">
      <c r="B351" s="50"/>
    </row>
  </sheetData>
  <mergeCells count="16">
    <mergeCell ref="A95:C96"/>
    <mergeCell ref="A75:C75"/>
    <mergeCell ref="A89:C89"/>
    <mergeCell ref="A7:C7"/>
    <mergeCell ref="A76:B76"/>
    <mergeCell ref="A78:B78"/>
    <mergeCell ref="A79:B79"/>
    <mergeCell ref="A80:B80"/>
    <mergeCell ref="A81:B81"/>
    <mergeCell ref="A85:B85"/>
    <mergeCell ref="C10:C12"/>
    <mergeCell ref="A6:C6"/>
    <mergeCell ref="A8:D8"/>
    <mergeCell ref="A16:C16"/>
    <mergeCell ref="A14:C14"/>
    <mergeCell ref="A74:C74"/>
  </mergeCells>
  <phoneticPr fontId="21" type="noConversion"/>
  <printOptions horizontalCentered="1"/>
  <pageMargins left="0.98425196850393704" right="0.59055118110236227" top="0.59055118110236227" bottom="0.59055118110236227" header="0" footer="0"/>
  <pageSetup paperSize="9" scale="80" orientation="portrait" r:id="rId1"/>
  <headerFooter alignWithMargins="0"/>
  <rowBreaks count="1" manualBreakCount="1">
    <brk id="6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workbookViewId="0">
      <selection activeCell="D9" sqref="D9"/>
    </sheetView>
  </sheetViews>
  <sheetFormatPr baseColWidth="10" defaultColWidth="11" defaultRowHeight="12.75" x14ac:dyDescent="0.2"/>
  <cols>
    <col min="1" max="1" width="18.5" style="60" customWidth="1"/>
    <col min="2" max="2" width="61.25" style="60" customWidth="1"/>
    <col min="3" max="3" width="17.875" style="60" customWidth="1"/>
    <col min="4" max="16384" width="11" style="60"/>
  </cols>
  <sheetData>
    <row r="1" spans="1:14" customFormat="1" ht="7.5" customHeight="1" x14ac:dyDescent="0.15">
      <c r="A1" s="14" t="s">
        <v>17</v>
      </c>
      <c r="D1" s="50"/>
      <c r="E1" s="50"/>
      <c r="F1" s="50"/>
      <c r="G1" s="50"/>
      <c r="H1" s="50"/>
      <c r="I1" s="50"/>
      <c r="J1" s="50"/>
      <c r="K1" s="50"/>
      <c r="L1" s="50"/>
      <c r="M1" s="50"/>
      <c r="N1" s="50"/>
    </row>
    <row r="2" spans="1:14" customFormat="1" ht="7.5" customHeight="1" x14ac:dyDescent="0.2">
      <c r="A2" s="61" t="s">
        <v>82</v>
      </c>
      <c r="B2" s="36"/>
      <c r="C2" s="60" t="s">
        <v>3</v>
      </c>
      <c r="D2" s="60"/>
      <c r="E2" s="50"/>
      <c r="F2" s="50"/>
      <c r="G2" s="50"/>
      <c r="H2" s="50"/>
      <c r="I2" s="50"/>
      <c r="J2" s="50"/>
      <c r="K2" s="50"/>
      <c r="L2" s="50"/>
      <c r="M2" s="50"/>
      <c r="N2" s="50"/>
    </row>
    <row r="3" spans="1:14" customFormat="1" ht="7.5" customHeight="1" x14ac:dyDescent="0.2">
      <c r="A3" s="61" t="s">
        <v>18</v>
      </c>
      <c r="B3" s="36"/>
      <c r="C3" s="60"/>
      <c r="D3" s="60"/>
      <c r="E3" s="50"/>
      <c r="F3" s="50"/>
      <c r="G3" s="50"/>
      <c r="H3" s="50"/>
      <c r="I3" s="50"/>
      <c r="J3" s="50"/>
      <c r="K3" s="50"/>
      <c r="L3" s="50"/>
      <c r="M3" s="50"/>
      <c r="N3" s="50"/>
    </row>
    <row r="4" spans="1:14" customFormat="1" ht="12" customHeight="1" x14ac:dyDescent="0.2">
      <c r="A4" s="36" t="s">
        <v>3</v>
      </c>
      <c r="B4" s="36"/>
      <c r="C4" s="123" t="s">
        <v>1</v>
      </c>
      <c r="D4" s="60"/>
      <c r="E4" s="50"/>
      <c r="F4" s="50"/>
      <c r="G4" s="50"/>
      <c r="H4" s="50"/>
      <c r="I4" s="50"/>
      <c r="J4" s="50"/>
      <c r="K4" s="50"/>
      <c r="L4" s="50"/>
      <c r="M4" s="50"/>
      <c r="N4" s="50"/>
    </row>
    <row r="6" spans="1:14" x14ac:dyDescent="0.2">
      <c r="A6" s="292" t="s">
        <v>132</v>
      </c>
      <c r="B6" s="292"/>
      <c r="C6" s="292"/>
    </row>
    <row r="8" spans="1:14" x14ac:dyDescent="0.2">
      <c r="A8" s="120" t="s">
        <v>141</v>
      </c>
      <c r="B8" s="36" t="str">
        <f>+[4]FORM229!B10</f>
        <v>BANCO CAPITAL S. A.</v>
      </c>
      <c r="C8" s="277"/>
    </row>
    <row r="9" spans="1:14" x14ac:dyDescent="0.2">
      <c r="A9" s="120" t="s">
        <v>142</v>
      </c>
      <c r="B9" s="119">
        <f>+[4]FORM229!B11</f>
        <v>1151</v>
      </c>
      <c r="C9" s="277"/>
    </row>
    <row r="10" spans="1:14" x14ac:dyDescent="0.2">
      <c r="A10" s="120" t="s">
        <v>143</v>
      </c>
      <c r="B10" s="36" t="str">
        <f>+FORM229!B12</f>
        <v>Al 31 DE JULIO DE 2024</v>
      </c>
      <c r="C10" s="277"/>
    </row>
    <row r="11" spans="1:14" x14ac:dyDescent="0.2">
      <c r="A11" s="36"/>
      <c r="B11" s="36"/>
    </row>
    <row r="12" spans="1:14" ht="25.5" x14ac:dyDescent="0.2">
      <c r="A12" s="295" t="s">
        <v>100</v>
      </c>
      <c r="B12" s="295" t="s">
        <v>101</v>
      </c>
      <c r="C12" s="296" t="s">
        <v>130</v>
      </c>
    </row>
    <row r="13" spans="1:14" ht="24.75" customHeight="1" x14ac:dyDescent="0.2">
      <c r="A13" s="92">
        <v>1</v>
      </c>
      <c r="B13" s="121" t="s">
        <v>103</v>
      </c>
      <c r="C13" s="122">
        <v>0</v>
      </c>
    </row>
    <row r="14" spans="1:14" ht="18" customHeight="1" x14ac:dyDescent="0.2">
      <c r="A14" s="92">
        <v>2</v>
      </c>
      <c r="B14" s="121" t="s">
        <v>131</v>
      </c>
      <c r="C14" s="122">
        <v>0</v>
      </c>
    </row>
    <row r="15" spans="1:14" ht="33" customHeight="1" x14ac:dyDescent="0.2">
      <c r="A15" s="92">
        <v>3</v>
      </c>
      <c r="B15" s="121" t="s">
        <v>150</v>
      </c>
      <c r="C15" s="122">
        <v>0</v>
      </c>
    </row>
    <row r="16" spans="1:14" ht="25.5" x14ac:dyDescent="0.2">
      <c r="A16" s="92">
        <v>4</v>
      </c>
      <c r="B16" s="121" t="s">
        <v>151</v>
      </c>
      <c r="C16" s="122">
        <v>0</v>
      </c>
    </row>
    <row r="17" spans="1:14" ht="66.75" customHeight="1" x14ac:dyDescent="0.2">
      <c r="A17" s="92">
        <v>5</v>
      </c>
      <c r="B17" s="121" t="s">
        <v>152</v>
      </c>
      <c r="C17" s="122">
        <v>0</v>
      </c>
    </row>
    <row r="18" spans="1:14" ht="67.5" customHeight="1" x14ac:dyDescent="0.2">
      <c r="A18" s="92">
        <v>6</v>
      </c>
      <c r="B18" s="121" t="s">
        <v>153</v>
      </c>
      <c r="C18" s="122">
        <v>0</v>
      </c>
    </row>
    <row r="19" spans="1:14" customFormat="1" x14ac:dyDescent="0.2">
      <c r="D19" s="60"/>
      <c r="E19" s="50"/>
      <c r="F19" s="50"/>
      <c r="G19" s="50"/>
      <c r="H19" s="50"/>
      <c r="I19" s="50"/>
      <c r="J19" s="50"/>
      <c r="K19" s="50"/>
      <c r="L19" s="50"/>
      <c r="M19" s="50"/>
      <c r="N19" s="50"/>
    </row>
    <row r="20" spans="1:14" customFormat="1" x14ac:dyDescent="0.2">
      <c r="D20" s="60"/>
      <c r="E20" s="50"/>
      <c r="F20" s="50"/>
      <c r="G20" s="50"/>
      <c r="H20" s="50"/>
      <c r="I20" s="50"/>
      <c r="J20" s="50"/>
      <c r="K20" s="50"/>
      <c r="L20" s="50"/>
      <c r="M20" s="50"/>
      <c r="N20" s="50"/>
    </row>
    <row r="21" spans="1:14" customFormat="1" x14ac:dyDescent="0.2">
      <c r="D21" s="60"/>
      <c r="E21" s="50"/>
      <c r="F21" s="50"/>
      <c r="G21" s="50"/>
      <c r="H21" s="50"/>
      <c r="I21" s="50"/>
      <c r="J21" s="50"/>
      <c r="K21" s="50"/>
      <c r="L21" s="50"/>
      <c r="M21" s="50"/>
      <c r="N21" s="50"/>
    </row>
    <row r="22" spans="1:14" customFormat="1" x14ac:dyDescent="0.2">
      <c r="D22" s="60"/>
      <c r="E22" s="50"/>
      <c r="F22" s="50"/>
      <c r="G22" s="50"/>
      <c r="H22" s="50"/>
      <c r="I22" s="50"/>
      <c r="J22" s="50"/>
      <c r="K22" s="50"/>
      <c r="L22" s="50"/>
      <c r="M22" s="50"/>
      <c r="N22" s="50"/>
    </row>
    <row r="23" spans="1:14" customFormat="1" x14ac:dyDescent="0.2">
      <c r="D23" s="60"/>
      <c r="E23" s="50"/>
      <c r="F23" s="50"/>
      <c r="G23" s="50"/>
      <c r="H23" s="50"/>
      <c r="I23" s="50"/>
      <c r="J23" s="50"/>
      <c r="K23" s="50"/>
      <c r="L23" s="50"/>
      <c r="M23" s="50"/>
      <c r="N23" s="50"/>
    </row>
    <row r="24" spans="1:14" customFormat="1" x14ac:dyDescent="0.2">
      <c r="D24" s="60"/>
      <c r="E24" s="50"/>
      <c r="F24" s="50"/>
      <c r="G24" s="50"/>
      <c r="H24" s="50"/>
      <c r="I24" s="50"/>
      <c r="J24" s="50"/>
      <c r="K24" s="50"/>
      <c r="L24" s="50"/>
      <c r="M24" s="50"/>
      <c r="N24" s="50"/>
    </row>
    <row r="25" spans="1:14" customFormat="1" x14ac:dyDescent="0.2">
      <c r="D25" s="60"/>
      <c r="E25" s="50"/>
      <c r="F25" s="50"/>
      <c r="G25" s="50"/>
      <c r="H25" s="50"/>
      <c r="I25" s="50"/>
      <c r="J25" s="50"/>
      <c r="K25" s="50"/>
      <c r="L25" s="50"/>
      <c r="M25" s="50"/>
      <c r="N25" s="50"/>
    </row>
    <row r="26" spans="1:14" customFormat="1" ht="12" customHeight="1" x14ac:dyDescent="0.2">
      <c r="A26" s="4" t="s">
        <v>278</v>
      </c>
      <c r="B26" s="5"/>
      <c r="C26" s="6"/>
      <c r="D26" s="50"/>
      <c r="E26" s="50"/>
      <c r="F26" s="50"/>
      <c r="G26" s="50"/>
      <c r="H26" s="50"/>
      <c r="I26" s="50"/>
      <c r="J26" s="50"/>
      <c r="K26" s="50"/>
      <c r="L26" s="50"/>
      <c r="M26" s="50"/>
      <c r="N26" s="50"/>
    </row>
    <row r="27" spans="1:14" s="124" customFormat="1" x14ac:dyDescent="0.2">
      <c r="A27" s="7" t="s">
        <v>164</v>
      </c>
      <c r="B27" s="134"/>
      <c r="C27" s="135"/>
      <c r="D27" s="33"/>
      <c r="E27" s="33"/>
      <c r="F27" s="33"/>
      <c r="G27" s="33"/>
      <c r="H27" s="33"/>
      <c r="I27" s="33"/>
      <c r="J27" s="33"/>
      <c r="K27" s="33"/>
      <c r="L27" s="33"/>
      <c r="M27" s="33"/>
      <c r="N27" s="33"/>
    </row>
  </sheetData>
  <mergeCells count="2">
    <mergeCell ref="A6:C6"/>
    <mergeCell ref="C8:C10"/>
  </mergeCells>
  <pageMargins left="1.1811023622047245"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0"/>
  <sheetViews>
    <sheetView zoomScaleNormal="100" workbookViewId="0">
      <selection activeCell="A60" sqref="A60:C60"/>
    </sheetView>
  </sheetViews>
  <sheetFormatPr baseColWidth="10" defaultRowHeight="12" x14ac:dyDescent="0.15"/>
  <cols>
    <col min="1" max="1" width="14.75" customWidth="1"/>
    <col min="2" max="2" width="51.625" customWidth="1"/>
    <col min="3" max="3" width="18" customWidth="1"/>
    <col min="4" max="4" width="10.125" customWidth="1"/>
  </cols>
  <sheetData>
    <row r="1" spans="1:4" ht="9.75" customHeight="1" x14ac:dyDescent="0.15">
      <c r="A1" s="14" t="s">
        <v>17</v>
      </c>
      <c r="B1" s="8"/>
      <c r="C1" s="297" t="s">
        <v>3</v>
      </c>
    </row>
    <row r="2" spans="1:4" ht="9" customHeight="1" x14ac:dyDescent="0.2">
      <c r="A2" s="15" t="s">
        <v>0</v>
      </c>
      <c r="B2" s="9"/>
      <c r="C2" s="297"/>
    </row>
    <row r="3" spans="1:4" ht="9.75" customHeight="1" x14ac:dyDescent="0.2">
      <c r="A3" s="15" t="s">
        <v>18</v>
      </c>
      <c r="B3" s="9"/>
      <c r="C3" s="297"/>
    </row>
    <row r="4" spans="1:4" ht="7.5" customHeight="1" x14ac:dyDescent="0.2">
      <c r="A4" s="9"/>
      <c r="B4" s="9"/>
      <c r="C4" s="9"/>
    </row>
    <row r="5" spans="1:4" ht="12.75" customHeight="1" x14ac:dyDescent="0.2">
      <c r="A5" s="275" t="s">
        <v>80</v>
      </c>
      <c r="B5" s="275"/>
      <c r="C5" s="275"/>
    </row>
    <row r="6" spans="1:4" ht="12.75" customHeight="1" x14ac:dyDescent="0.2">
      <c r="A6" s="275" t="s">
        <v>48</v>
      </c>
      <c r="B6" s="275"/>
      <c r="C6" s="275"/>
    </row>
    <row r="7" spans="1:4" ht="13.5" customHeight="1" x14ac:dyDescent="0.2">
      <c r="A7" s="275" t="s">
        <v>49</v>
      </c>
      <c r="B7" s="275"/>
      <c r="C7" s="275"/>
    </row>
    <row r="8" spans="1:4" ht="12.75" customHeight="1" x14ac:dyDescent="0.2">
      <c r="A8" s="9" t="s">
        <v>51</v>
      </c>
      <c r="B8" s="9"/>
      <c r="C8" s="9"/>
    </row>
    <row r="9" spans="1:4" ht="3.75" customHeight="1" x14ac:dyDescent="0.2">
      <c r="A9" s="9"/>
      <c r="B9" s="9"/>
      <c r="C9" s="9"/>
    </row>
    <row r="10" spans="1:4" ht="12.75" x14ac:dyDescent="0.2">
      <c r="A10" s="225" t="s">
        <v>52</v>
      </c>
      <c r="B10" s="225"/>
      <c r="C10" s="225"/>
    </row>
    <row r="11" spans="1:4" ht="12.75" x14ac:dyDescent="0.2">
      <c r="A11" s="225" t="s">
        <v>79</v>
      </c>
      <c r="B11" s="225"/>
      <c r="C11" s="225"/>
    </row>
    <row r="12" spans="1:4" ht="9" customHeight="1" x14ac:dyDescent="0.2">
      <c r="A12" s="10" t="s">
        <v>3</v>
      </c>
      <c r="B12" s="10"/>
      <c r="C12" s="10"/>
    </row>
    <row r="13" spans="1:4" ht="12.75" x14ac:dyDescent="0.2">
      <c r="A13" s="274" t="s">
        <v>19</v>
      </c>
      <c r="B13" s="274" t="s">
        <v>75</v>
      </c>
      <c r="C13" s="274" t="s">
        <v>27</v>
      </c>
    </row>
    <row r="14" spans="1:4" ht="12.75" x14ac:dyDescent="0.2">
      <c r="A14" s="29">
        <v>14</v>
      </c>
      <c r="B14" s="136" t="s">
        <v>3</v>
      </c>
      <c r="C14" s="32">
        <f>+'DETALLE PONDERACIONES'!C17</f>
        <v>498176.39</v>
      </c>
      <c r="D14" s="22">
        <f>+C14-[5]B41M115131072024!$C$2</f>
        <v>0</v>
      </c>
    </row>
    <row r="15" spans="1:4" ht="12.75" x14ac:dyDescent="0.2">
      <c r="A15" s="17" t="s">
        <v>68</v>
      </c>
      <c r="B15" s="16" t="s">
        <v>3</v>
      </c>
      <c r="C15" s="30">
        <f>+'DETALLE PONDERACIONES'!C20</f>
        <v>25000</v>
      </c>
      <c r="D15" s="22" t="s">
        <v>3</v>
      </c>
    </row>
    <row r="16" spans="1:4" ht="12.75" x14ac:dyDescent="0.2">
      <c r="A16" s="25" t="s">
        <v>3</v>
      </c>
      <c r="B16" s="24" t="s">
        <v>69</v>
      </c>
      <c r="C16" s="24" t="s">
        <v>3</v>
      </c>
    </row>
    <row r="17" spans="1:4" ht="12.75" x14ac:dyDescent="0.2">
      <c r="A17" s="26" t="s">
        <v>16</v>
      </c>
      <c r="B17" s="12" t="s">
        <v>70</v>
      </c>
      <c r="C17" s="12" t="s">
        <v>3</v>
      </c>
    </row>
    <row r="18" spans="1:4" ht="33.75" x14ac:dyDescent="0.2">
      <c r="A18" s="27" t="s">
        <v>3</v>
      </c>
      <c r="B18" s="112" t="s">
        <v>154</v>
      </c>
      <c r="C18" s="31">
        <v>0</v>
      </c>
    </row>
    <row r="19" spans="1:4" ht="12.75" x14ac:dyDescent="0.2">
      <c r="A19" s="55">
        <v>1302</v>
      </c>
      <c r="B19" s="110" t="s">
        <v>133</v>
      </c>
      <c r="C19" s="126"/>
    </row>
    <row r="20" spans="1:4" ht="12.75" x14ac:dyDescent="0.2">
      <c r="A20" s="17">
        <v>1304</v>
      </c>
      <c r="B20" s="110" t="s">
        <v>54</v>
      </c>
      <c r="C20" s="127">
        <f>+'[4]DETALLE PONDERACIONES'!C10</f>
        <v>0</v>
      </c>
      <c r="D20" s="22" t="s">
        <v>3</v>
      </c>
    </row>
    <row r="21" spans="1:4" ht="12.75" x14ac:dyDescent="0.2">
      <c r="A21" s="17">
        <v>1306</v>
      </c>
      <c r="B21" s="110" t="s">
        <v>55</v>
      </c>
      <c r="C21" s="127">
        <f>+'DETALLE PONDERACIONES'!C15</f>
        <v>2319675.36</v>
      </c>
      <c r="D21" s="22">
        <f>+C21-[5]B41M115131072024!$C$10</f>
        <v>0</v>
      </c>
    </row>
    <row r="22" spans="1:4" ht="12.75" x14ac:dyDescent="0.2">
      <c r="A22" s="17">
        <v>130710</v>
      </c>
      <c r="B22" s="110" t="s">
        <v>134</v>
      </c>
      <c r="C22" s="31"/>
    </row>
    <row r="23" spans="1:4" ht="9.75" customHeight="1" x14ac:dyDescent="0.2">
      <c r="A23" s="28" t="s">
        <v>3</v>
      </c>
      <c r="B23" s="18" t="s">
        <v>3</v>
      </c>
      <c r="C23" s="18" t="s">
        <v>3</v>
      </c>
    </row>
    <row r="24" spans="1:4" ht="12.75" x14ac:dyDescent="0.2">
      <c r="A24" s="37" t="s">
        <v>53</v>
      </c>
      <c r="B24" s="222" t="s">
        <v>145</v>
      </c>
      <c r="C24" s="222"/>
    </row>
    <row r="25" spans="1:4" ht="12.75" x14ac:dyDescent="0.2">
      <c r="A25" s="20"/>
      <c r="B25" s="221" t="s">
        <v>146</v>
      </c>
      <c r="C25" s="221"/>
    </row>
    <row r="26" spans="1:4" ht="12.75" x14ac:dyDescent="0.2">
      <c r="A26" s="274" t="s">
        <v>19</v>
      </c>
      <c r="B26" s="274" t="s">
        <v>75</v>
      </c>
      <c r="C26" s="274" t="s">
        <v>27</v>
      </c>
    </row>
    <row r="27" spans="1:4" ht="12.75" x14ac:dyDescent="0.2">
      <c r="A27" s="55">
        <v>1302</v>
      </c>
      <c r="B27" s="54" t="s">
        <v>133</v>
      </c>
      <c r="C27" s="30">
        <v>0</v>
      </c>
    </row>
    <row r="28" spans="1:4" ht="12.75" x14ac:dyDescent="0.2">
      <c r="A28" s="17">
        <v>1304</v>
      </c>
      <c r="B28" s="16" t="s">
        <v>54</v>
      </c>
      <c r="C28" s="30">
        <f>+'DETALLE PONDERACIONES'!C22</f>
        <v>1243953.33</v>
      </c>
      <c r="D28" s="22">
        <f>+C28-[5]B41M115131072024!$C$25</f>
        <v>0</v>
      </c>
    </row>
    <row r="29" spans="1:4" ht="12.75" x14ac:dyDescent="0.2">
      <c r="A29" s="17">
        <v>1306</v>
      </c>
      <c r="B29" s="16" t="s">
        <v>55</v>
      </c>
      <c r="C29" s="30">
        <v>0</v>
      </c>
    </row>
    <row r="30" spans="1:4" ht="12.75" x14ac:dyDescent="0.2">
      <c r="A30" s="17">
        <v>130710</v>
      </c>
      <c r="B30" s="16" t="s">
        <v>134</v>
      </c>
      <c r="C30" s="30">
        <v>0</v>
      </c>
    </row>
    <row r="31" spans="1:4" ht="6.75" customHeight="1" x14ac:dyDescent="0.2">
      <c r="A31" s="21"/>
      <c r="B31" s="18"/>
      <c r="C31" s="19"/>
    </row>
    <row r="32" spans="1:4" ht="36.75" customHeight="1" x14ac:dyDescent="0.15">
      <c r="A32" s="137" t="s">
        <v>53</v>
      </c>
      <c r="B32" s="224" t="s">
        <v>155</v>
      </c>
      <c r="C32" s="224"/>
    </row>
    <row r="33" spans="1:5" ht="8.25" customHeight="1" x14ac:dyDescent="0.2">
      <c r="A33" s="20"/>
      <c r="B33" s="221"/>
      <c r="C33" s="221"/>
    </row>
    <row r="34" spans="1:5" ht="12.75" x14ac:dyDescent="0.2">
      <c r="A34" s="274" t="s">
        <v>19</v>
      </c>
      <c r="B34" s="274" t="s">
        <v>75</v>
      </c>
      <c r="C34" s="274" t="s">
        <v>27</v>
      </c>
    </row>
    <row r="35" spans="1:5" ht="12.75" x14ac:dyDescent="0.2">
      <c r="A35" s="17">
        <v>1302</v>
      </c>
      <c r="B35" s="54" t="s">
        <v>135</v>
      </c>
      <c r="C35" s="30">
        <f>+'[4]DETALLE PONDERACIONES'!C14</f>
        <v>0</v>
      </c>
      <c r="D35" s="22" t="s">
        <v>3</v>
      </c>
      <c r="E35" s="22" t="s">
        <v>3</v>
      </c>
    </row>
    <row r="36" spans="1:5" ht="12.75" x14ac:dyDescent="0.2">
      <c r="A36" s="17">
        <v>1304</v>
      </c>
      <c r="B36" s="16" t="s">
        <v>54</v>
      </c>
      <c r="C36" s="30">
        <f>+'DETALLE PONDERACIONES'!C27</f>
        <v>0</v>
      </c>
      <c r="D36" s="22" t="s">
        <v>3</v>
      </c>
      <c r="E36" s="22" t="s">
        <v>3</v>
      </c>
    </row>
    <row r="37" spans="1:5" ht="12.75" x14ac:dyDescent="0.2">
      <c r="A37" s="17">
        <v>1306</v>
      </c>
      <c r="B37" s="16" t="s">
        <v>55</v>
      </c>
      <c r="C37" s="30">
        <v>0</v>
      </c>
      <c r="D37" s="22" t="s">
        <v>3</v>
      </c>
    </row>
    <row r="38" spans="1:5" ht="12.75" x14ac:dyDescent="0.2">
      <c r="A38" s="17">
        <v>130710</v>
      </c>
      <c r="B38" s="16" t="s">
        <v>56</v>
      </c>
      <c r="C38" s="30">
        <v>0</v>
      </c>
    </row>
    <row r="39" spans="1:5" ht="9" customHeight="1" x14ac:dyDescent="0.2">
      <c r="A39" s="21"/>
      <c r="B39" s="18"/>
      <c r="C39" s="19"/>
    </row>
    <row r="40" spans="1:5" ht="45.75" customHeight="1" x14ac:dyDescent="0.15">
      <c r="A40" s="137" t="s">
        <v>57</v>
      </c>
      <c r="B40" s="223" t="s">
        <v>156</v>
      </c>
      <c r="C40" s="223"/>
    </row>
    <row r="41" spans="1:5" ht="6" customHeight="1" x14ac:dyDescent="0.2">
      <c r="A41" s="138" t="s">
        <v>3</v>
      </c>
      <c r="B41" s="221"/>
      <c r="C41" s="221"/>
    </row>
    <row r="42" spans="1:5" ht="12.75" x14ac:dyDescent="0.2">
      <c r="A42" s="274" t="s">
        <v>2</v>
      </c>
      <c r="B42" s="274" t="s">
        <v>75</v>
      </c>
      <c r="C42" s="274" t="s">
        <v>27</v>
      </c>
    </row>
    <row r="43" spans="1:5" ht="12.75" x14ac:dyDescent="0.2">
      <c r="A43" s="17">
        <v>640110</v>
      </c>
      <c r="B43" s="16" t="s">
        <v>157</v>
      </c>
      <c r="C43" s="30">
        <v>0</v>
      </c>
    </row>
    <row r="44" spans="1:5" ht="12.75" x14ac:dyDescent="0.2">
      <c r="A44" s="17">
        <v>640215</v>
      </c>
      <c r="B44" s="16" t="s">
        <v>58</v>
      </c>
      <c r="C44" s="30">
        <v>0</v>
      </c>
    </row>
    <row r="45" spans="1:5" ht="7.5" customHeight="1" x14ac:dyDescent="0.2">
      <c r="A45" s="18"/>
      <c r="B45" s="18" t="s">
        <v>3</v>
      </c>
      <c r="C45" s="18" t="s">
        <v>3</v>
      </c>
    </row>
    <row r="46" spans="1:5" ht="12.75" x14ac:dyDescent="0.2">
      <c r="A46" s="37" t="s">
        <v>59</v>
      </c>
      <c r="B46" s="222" t="s">
        <v>71</v>
      </c>
      <c r="C46" s="222"/>
    </row>
    <row r="47" spans="1:5" ht="6.75" customHeight="1" x14ac:dyDescent="0.2">
      <c r="A47" s="37"/>
      <c r="B47" s="132"/>
      <c r="C47" s="132"/>
    </row>
    <row r="48" spans="1:5" ht="12.75" x14ac:dyDescent="0.2">
      <c r="A48" s="274" t="s">
        <v>2</v>
      </c>
      <c r="B48" s="274" t="s">
        <v>75</v>
      </c>
      <c r="C48" s="274" t="s">
        <v>27</v>
      </c>
    </row>
    <row r="49" spans="1:3" ht="12.75" x14ac:dyDescent="0.2">
      <c r="A49" s="17">
        <v>640305</v>
      </c>
      <c r="B49" s="16" t="s">
        <v>60</v>
      </c>
      <c r="C49" s="30">
        <v>0</v>
      </c>
    </row>
    <row r="50" spans="1:3" ht="12.75" x14ac:dyDescent="0.2">
      <c r="A50" s="17">
        <v>640310</v>
      </c>
      <c r="B50" s="16" t="s">
        <v>61</v>
      </c>
      <c r="C50" s="30">
        <v>0</v>
      </c>
    </row>
    <row r="51" spans="1:3" ht="9.75" customHeight="1" x14ac:dyDescent="0.2">
      <c r="A51" s="18"/>
      <c r="B51" s="18"/>
      <c r="C51" s="18"/>
    </row>
    <row r="52" spans="1:3" ht="23.25" customHeight="1" x14ac:dyDescent="0.15">
      <c r="A52" s="137" t="s">
        <v>59</v>
      </c>
      <c r="B52" s="226" t="s">
        <v>147</v>
      </c>
      <c r="C52" s="226"/>
    </row>
    <row r="53" spans="1:3" ht="6" customHeight="1" x14ac:dyDescent="0.2">
      <c r="A53" s="37"/>
      <c r="B53" s="132"/>
      <c r="C53" s="132"/>
    </row>
    <row r="54" spans="1:3" ht="12.75" x14ac:dyDescent="0.2">
      <c r="A54" s="274" t="s">
        <v>2</v>
      </c>
      <c r="B54" s="274" t="s">
        <v>75</v>
      </c>
      <c r="C54" s="274" t="s">
        <v>27</v>
      </c>
    </row>
    <row r="55" spans="1:3" ht="12.75" x14ac:dyDescent="0.2">
      <c r="A55" s="17">
        <v>640305</v>
      </c>
      <c r="B55" s="16" t="s">
        <v>60</v>
      </c>
      <c r="C55" s="30">
        <v>0</v>
      </c>
    </row>
    <row r="56" spans="1:3" ht="12.75" x14ac:dyDescent="0.2">
      <c r="A56" s="17">
        <v>640310</v>
      </c>
      <c r="B56" s="16" t="s">
        <v>61</v>
      </c>
      <c r="C56" s="30">
        <v>0</v>
      </c>
    </row>
    <row r="57" spans="1:3" ht="7.5" customHeight="1" x14ac:dyDescent="0.2">
      <c r="A57" s="138" t="s">
        <v>3</v>
      </c>
      <c r="B57" s="11"/>
      <c r="C57" s="11"/>
    </row>
    <row r="58" spans="1:3" ht="48.75" customHeight="1" x14ac:dyDescent="0.15">
      <c r="A58" s="137" t="s">
        <v>62</v>
      </c>
      <c r="B58" s="223" t="s">
        <v>158</v>
      </c>
      <c r="C58" s="223"/>
    </row>
    <row r="59" spans="1:3" ht="6" customHeight="1" x14ac:dyDescent="0.2">
      <c r="A59" s="37"/>
      <c r="B59" s="227"/>
      <c r="C59" s="227"/>
    </row>
    <row r="60" spans="1:3" ht="12.75" x14ac:dyDescent="0.2">
      <c r="A60" s="274" t="s">
        <v>2</v>
      </c>
      <c r="B60" s="274" t="s">
        <v>75</v>
      </c>
      <c r="C60" s="274" t="s">
        <v>27</v>
      </c>
    </row>
    <row r="61" spans="1:3" ht="12.75" x14ac:dyDescent="0.2">
      <c r="A61" s="56">
        <v>1301</v>
      </c>
      <c r="B61" s="54" t="s">
        <v>148</v>
      </c>
      <c r="C61" s="30">
        <v>0</v>
      </c>
    </row>
    <row r="62" spans="1:3" ht="12.75" x14ac:dyDescent="0.2">
      <c r="A62" s="17">
        <v>1303</v>
      </c>
      <c r="B62" s="16" t="s">
        <v>63</v>
      </c>
      <c r="C62" s="30">
        <v>0</v>
      </c>
    </row>
    <row r="63" spans="1:3" ht="12.75" x14ac:dyDescent="0.2">
      <c r="A63" s="17">
        <v>1305</v>
      </c>
      <c r="B63" s="16" t="s">
        <v>64</v>
      </c>
      <c r="C63" s="30">
        <v>0</v>
      </c>
    </row>
    <row r="64" spans="1:3" ht="6" customHeight="1" x14ac:dyDescent="0.2">
      <c r="A64" s="138" t="s">
        <v>3</v>
      </c>
      <c r="B64" s="11"/>
      <c r="C64" s="11"/>
    </row>
    <row r="65" spans="1:14" ht="31.5" customHeight="1" x14ac:dyDescent="0.15">
      <c r="A65" s="8"/>
      <c r="B65" s="8"/>
      <c r="C65" s="8"/>
    </row>
    <row r="66" spans="1:14" ht="31.5" customHeight="1" x14ac:dyDescent="0.15">
      <c r="A66" s="8"/>
      <c r="B66" s="8"/>
      <c r="C66" s="8"/>
    </row>
    <row r="67" spans="1:14" ht="37.5" customHeight="1" x14ac:dyDescent="0.15">
      <c r="A67" s="8"/>
      <c r="B67" s="8"/>
      <c r="C67" s="8"/>
    </row>
    <row r="68" spans="1:14" ht="12" customHeight="1" x14ac:dyDescent="0.2">
      <c r="A68" s="4" t="s">
        <v>279</v>
      </c>
      <c r="B68" s="5"/>
      <c r="C68" s="6"/>
      <c r="D68" s="50"/>
      <c r="E68" s="50"/>
      <c r="F68" s="50"/>
      <c r="G68" s="50"/>
      <c r="H68" s="50"/>
      <c r="I68" s="50"/>
      <c r="J68" s="50"/>
      <c r="K68" s="50"/>
      <c r="L68" s="50"/>
      <c r="M68" s="50"/>
      <c r="N68" s="50"/>
    </row>
    <row r="69" spans="1:14" s="124" customFormat="1" ht="12.75" x14ac:dyDescent="0.2">
      <c r="A69" s="7" t="s">
        <v>164</v>
      </c>
      <c r="B69" s="134"/>
      <c r="C69" s="135"/>
      <c r="D69" s="33"/>
      <c r="E69" s="33"/>
      <c r="F69" s="33"/>
      <c r="G69" s="33"/>
      <c r="H69" s="33"/>
      <c r="I69" s="33"/>
      <c r="J69" s="33"/>
      <c r="K69" s="33"/>
      <c r="L69" s="33"/>
      <c r="M69" s="33"/>
      <c r="N69" s="33"/>
    </row>
    <row r="70" spans="1:14" x14ac:dyDescent="0.15">
      <c r="A70" s="8"/>
      <c r="B70" s="8"/>
      <c r="C70" s="8"/>
    </row>
  </sheetData>
  <mergeCells count="16">
    <mergeCell ref="C1:C3"/>
    <mergeCell ref="B41:C41"/>
    <mergeCell ref="B46:C46"/>
    <mergeCell ref="B52:C52"/>
    <mergeCell ref="B58:C58"/>
    <mergeCell ref="B59:C59"/>
    <mergeCell ref="A5:C5"/>
    <mergeCell ref="A6:C6"/>
    <mergeCell ref="A7:C7"/>
    <mergeCell ref="A10:C10"/>
    <mergeCell ref="A11:C11"/>
    <mergeCell ref="B33:C33"/>
    <mergeCell ref="B24:C24"/>
    <mergeCell ref="B25:C25"/>
    <mergeCell ref="B40:C40"/>
    <mergeCell ref="B32:C32"/>
  </mergeCells>
  <phoneticPr fontId="21" type="noConversion"/>
  <printOptions horizontalCentered="1" verticalCentered="1"/>
  <pageMargins left="1.1417322834645669" right="0.78740157480314965" top="0.39370078740157483" bottom="0.39370078740157483" header="0" footer="0"/>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5514A-652B-4D5D-97F9-17212B070B4F}">
  <sheetPr>
    <pageSetUpPr fitToPage="1"/>
  </sheetPr>
  <dimension ref="A1:H59"/>
  <sheetViews>
    <sheetView topLeftCell="A16" workbookViewId="0">
      <selection activeCell="F57" sqref="F57"/>
    </sheetView>
  </sheetViews>
  <sheetFormatPr baseColWidth="10" defaultRowHeight="12" x14ac:dyDescent="0.15"/>
  <cols>
    <col min="8" max="8" width="14" customWidth="1"/>
    <col min="264" max="264" width="14" customWidth="1"/>
    <col min="520" max="520" width="14" customWidth="1"/>
    <col min="776" max="776" width="14" customWidth="1"/>
    <col min="1032" max="1032" width="14" customWidth="1"/>
    <col min="1288" max="1288" width="14" customWidth="1"/>
    <col min="1544" max="1544" width="14" customWidth="1"/>
    <col min="1800" max="1800" width="14" customWidth="1"/>
    <col min="2056" max="2056" width="14" customWidth="1"/>
    <col min="2312" max="2312" width="14" customWidth="1"/>
    <col min="2568" max="2568" width="14" customWidth="1"/>
    <col min="2824" max="2824" width="14" customWidth="1"/>
    <col min="3080" max="3080" width="14" customWidth="1"/>
    <col min="3336" max="3336" width="14" customWidth="1"/>
    <col min="3592" max="3592" width="14" customWidth="1"/>
    <col min="3848" max="3848" width="14" customWidth="1"/>
    <col min="4104" max="4104" width="14" customWidth="1"/>
    <col min="4360" max="4360" width="14" customWidth="1"/>
    <col min="4616" max="4616" width="14" customWidth="1"/>
    <col min="4872" max="4872" width="14" customWidth="1"/>
    <col min="5128" max="5128" width="14" customWidth="1"/>
    <col min="5384" max="5384" width="14" customWidth="1"/>
    <col min="5640" max="5640" width="14" customWidth="1"/>
    <col min="5896" max="5896" width="14" customWidth="1"/>
    <col min="6152" max="6152" width="14" customWidth="1"/>
    <col min="6408" max="6408" width="14" customWidth="1"/>
    <col min="6664" max="6664" width="14" customWidth="1"/>
    <col min="6920" max="6920" width="14" customWidth="1"/>
    <col min="7176" max="7176" width="14" customWidth="1"/>
    <col min="7432" max="7432" width="14" customWidth="1"/>
    <col min="7688" max="7688" width="14" customWidth="1"/>
    <col min="7944" max="7944" width="14" customWidth="1"/>
    <col min="8200" max="8200" width="14" customWidth="1"/>
    <col min="8456" max="8456" width="14" customWidth="1"/>
    <col min="8712" max="8712" width="14" customWidth="1"/>
    <col min="8968" max="8968" width="14" customWidth="1"/>
    <col min="9224" max="9224" width="14" customWidth="1"/>
    <col min="9480" max="9480" width="14" customWidth="1"/>
    <col min="9736" max="9736" width="14" customWidth="1"/>
    <col min="9992" max="9992" width="14" customWidth="1"/>
    <col min="10248" max="10248" width="14" customWidth="1"/>
    <col min="10504" max="10504" width="14" customWidth="1"/>
    <col min="10760" max="10760" width="14" customWidth="1"/>
    <col min="11016" max="11016" width="14" customWidth="1"/>
    <col min="11272" max="11272" width="14" customWidth="1"/>
    <col min="11528" max="11528" width="14" customWidth="1"/>
    <col min="11784" max="11784" width="14" customWidth="1"/>
    <col min="12040" max="12040" width="14" customWidth="1"/>
    <col min="12296" max="12296" width="14" customWidth="1"/>
    <col min="12552" max="12552" width="14" customWidth="1"/>
    <col min="12808" max="12808" width="14" customWidth="1"/>
    <col min="13064" max="13064" width="14" customWidth="1"/>
    <col min="13320" max="13320" width="14" customWidth="1"/>
    <col min="13576" max="13576" width="14" customWidth="1"/>
    <col min="13832" max="13832" width="14" customWidth="1"/>
    <col min="14088" max="14088" width="14" customWidth="1"/>
    <col min="14344" max="14344" width="14" customWidth="1"/>
    <col min="14600" max="14600" width="14" customWidth="1"/>
    <col min="14856" max="14856" width="14" customWidth="1"/>
    <col min="15112" max="15112" width="14" customWidth="1"/>
    <col min="15368" max="15368" width="14" customWidth="1"/>
    <col min="15624" max="15624" width="14" customWidth="1"/>
    <col min="15880" max="15880" width="14" customWidth="1"/>
    <col min="16136" max="16136" width="14" customWidth="1"/>
  </cols>
  <sheetData>
    <row r="1" spans="1:8" x14ac:dyDescent="0.15">
      <c r="A1" s="14" t="s">
        <v>17</v>
      </c>
      <c r="B1" s="8"/>
      <c r="C1" s="8"/>
      <c r="D1" s="8"/>
      <c r="E1" s="8"/>
      <c r="F1" s="298"/>
      <c r="G1" s="298"/>
      <c r="H1" s="8"/>
    </row>
    <row r="2" spans="1:8" ht="12.75" x14ac:dyDescent="0.2">
      <c r="A2" s="15" t="s">
        <v>0</v>
      </c>
      <c r="B2" s="8"/>
      <c r="C2" s="8"/>
      <c r="D2" s="8"/>
      <c r="E2" s="8"/>
      <c r="F2" s="298"/>
      <c r="G2" s="298"/>
      <c r="H2" s="10" t="s">
        <v>166</v>
      </c>
    </row>
    <row r="3" spans="1:8" x14ac:dyDescent="0.15">
      <c r="A3" s="15" t="s">
        <v>18</v>
      </c>
      <c r="B3" s="8"/>
      <c r="C3" s="8"/>
      <c r="D3" s="8"/>
      <c r="E3" s="8"/>
      <c r="F3" s="298"/>
      <c r="G3" s="298"/>
      <c r="H3" s="8"/>
    </row>
    <row r="4" spans="1:8" x14ac:dyDescent="0.15">
      <c r="A4" s="8"/>
      <c r="B4" s="8"/>
      <c r="C4" s="8"/>
      <c r="D4" s="8"/>
      <c r="E4" s="8"/>
      <c r="F4" s="8"/>
      <c r="G4" s="8"/>
      <c r="H4" s="8"/>
    </row>
    <row r="5" spans="1:8" ht="12.75" x14ac:dyDescent="0.2">
      <c r="A5" s="275" t="s">
        <v>167</v>
      </c>
      <c r="B5" s="275"/>
      <c r="C5" s="275"/>
      <c r="D5" s="275"/>
      <c r="E5" s="275"/>
      <c r="F5" s="275"/>
      <c r="G5" s="275"/>
      <c r="H5" s="275"/>
    </row>
    <row r="6" spans="1:8" ht="6.75" customHeight="1" x14ac:dyDescent="0.15">
      <c r="A6" s="308"/>
      <c r="B6" s="308"/>
      <c r="C6" s="308"/>
      <c r="D6" s="308"/>
      <c r="E6" s="308"/>
      <c r="F6" s="308"/>
      <c r="G6" s="308"/>
      <c r="H6" s="308"/>
    </row>
    <row r="7" spans="1:8" ht="12.75" x14ac:dyDescent="0.2">
      <c r="A7" s="308"/>
      <c r="B7" s="281" t="s">
        <v>168</v>
      </c>
      <c r="C7" s="308"/>
      <c r="D7" s="308"/>
      <c r="E7" s="308"/>
      <c r="F7" s="308"/>
      <c r="G7" s="308"/>
      <c r="H7" s="308"/>
    </row>
    <row r="8" spans="1:8" ht="10.5" customHeight="1" x14ac:dyDescent="0.2">
      <c r="A8" s="228" t="s">
        <v>169</v>
      </c>
      <c r="B8" s="228"/>
      <c r="C8" s="228"/>
      <c r="D8" s="228"/>
      <c r="E8" s="228"/>
      <c r="F8" s="228"/>
      <c r="G8" s="228"/>
      <c r="H8" s="228"/>
    </row>
    <row r="9" spans="1:8" ht="12.75" x14ac:dyDescent="0.2">
      <c r="A9" s="138" t="s">
        <v>170</v>
      </c>
      <c r="B9" s="11"/>
      <c r="C9" s="11"/>
      <c r="D9" s="11"/>
      <c r="E9" s="11"/>
      <c r="F9" s="11"/>
      <c r="G9" s="11"/>
      <c r="H9" s="11"/>
    </row>
    <row r="10" spans="1:8" ht="12.75" x14ac:dyDescent="0.2">
      <c r="A10" s="299"/>
      <c r="B10" s="300"/>
      <c r="C10" s="301"/>
      <c r="D10" s="300" t="s">
        <v>20</v>
      </c>
      <c r="E10" s="301" t="s">
        <v>21</v>
      </c>
      <c r="F10" s="300" t="s">
        <v>22</v>
      </c>
      <c r="G10" s="301" t="s">
        <v>171</v>
      </c>
      <c r="H10" s="300" t="s">
        <v>172</v>
      </c>
    </row>
    <row r="11" spans="1:8" ht="12.75" x14ac:dyDescent="0.2">
      <c r="A11" s="302" t="s">
        <v>173</v>
      </c>
      <c r="B11" s="303"/>
      <c r="C11" s="304" t="s">
        <v>173</v>
      </c>
      <c r="D11" s="303" t="s">
        <v>174</v>
      </c>
      <c r="E11" s="304" t="s">
        <v>175</v>
      </c>
      <c r="F11" s="303" t="s">
        <v>175</v>
      </c>
      <c r="G11" s="304" t="s">
        <v>176</v>
      </c>
      <c r="H11" s="303" t="s">
        <v>177</v>
      </c>
    </row>
    <row r="12" spans="1:8" ht="12.75" x14ac:dyDescent="0.2">
      <c r="A12" s="302" t="s">
        <v>178</v>
      </c>
      <c r="B12" s="303" t="s">
        <v>26</v>
      </c>
      <c r="C12" s="304" t="s">
        <v>179</v>
      </c>
      <c r="D12" s="303" t="s">
        <v>180</v>
      </c>
      <c r="E12" s="304" t="s">
        <v>181</v>
      </c>
      <c r="F12" s="303" t="s">
        <v>182</v>
      </c>
      <c r="G12" s="304"/>
      <c r="H12" s="303" t="s">
        <v>183</v>
      </c>
    </row>
    <row r="13" spans="1:8" ht="12.75" x14ac:dyDescent="0.2">
      <c r="A13" s="305"/>
      <c r="B13" s="306"/>
      <c r="C13" s="307"/>
      <c r="D13" s="306" t="s">
        <v>184</v>
      </c>
      <c r="E13" s="307"/>
      <c r="F13" s="306"/>
      <c r="G13" s="307"/>
      <c r="H13" s="306" t="s">
        <v>185</v>
      </c>
    </row>
    <row r="14" spans="1:8" ht="12.75" x14ac:dyDescent="0.2">
      <c r="A14" s="151"/>
      <c r="B14" s="1"/>
      <c r="C14" s="151"/>
      <c r="D14" s="1">
        <v>0</v>
      </c>
      <c r="E14" s="151">
        <v>0</v>
      </c>
      <c r="F14" s="1">
        <v>0</v>
      </c>
      <c r="G14" s="152">
        <v>0</v>
      </c>
      <c r="H14" s="151">
        <v>0</v>
      </c>
    </row>
    <row r="15" spans="1:8" ht="12.75" x14ac:dyDescent="0.2">
      <c r="A15" s="153"/>
      <c r="B15" s="1"/>
      <c r="C15" s="153"/>
      <c r="D15" s="1">
        <v>0</v>
      </c>
      <c r="E15" s="153">
        <v>0</v>
      </c>
      <c r="F15" s="1">
        <v>0</v>
      </c>
      <c r="G15" s="154">
        <v>0</v>
      </c>
      <c r="H15" s="153">
        <v>0</v>
      </c>
    </row>
    <row r="16" spans="1:8" ht="12.75" x14ac:dyDescent="0.2">
      <c r="A16" s="153"/>
      <c r="B16" s="1"/>
      <c r="C16" s="153"/>
      <c r="D16" s="1">
        <v>0</v>
      </c>
      <c r="E16" s="153">
        <v>0</v>
      </c>
      <c r="F16" s="1">
        <v>0</v>
      </c>
      <c r="G16" s="154">
        <v>0</v>
      </c>
      <c r="H16" s="153">
        <v>0</v>
      </c>
    </row>
    <row r="17" spans="1:8" ht="12.75" x14ac:dyDescent="0.2">
      <c r="A17" s="153"/>
      <c r="B17" s="1"/>
      <c r="C17" s="153"/>
      <c r="D17" s="1">
        <v>0</v>
      </c>
      <c r="E17" s="153">
        <v>0</v>
      </c>
      <c r="F17" s="1">
        <v>0</v>
      </c>
      <c r="G17" s="154">
        <v>0</v>
      </c>
      <c r="H17" s="153">
        <v>0</v>
      </c>
    </row>
    <row r="18" spans="1:8" ht="12.75" x14ac:dyDescent="0.2">
      <c r="A18" s="153"/>
      <c r="B18" s="1"/>
      <c r="C18" s="153"/>
      <c r="D18" s="1">
        <v>0</v>
      </c>
      <c r="E18" s="153">
        <v>0</v>
      </c>
      <c r="F18" s="1">
        <v>0</v>
      </c>
      <c r="G18" s="154">
        <v>0</v>
      </c>
      <c r="H18" s="153">
        <v>0</v>
      </c>
    </row>
    <row r="19" spans="1:8" ht="12.75" x14ac:dyDescent="0.2">
      <c r="A19" s="153"/>
      <c r="B19" s="1"/>
      <c r="C19" s="153"/>
      <c r="D19" s="1">
        <v>0</v>
      </c>
      <c r="E19" s="153">
        <v>0</v>
      </c>
      <c r="F19" s="1">
        <v>0</v>
      </c>
      <c r="G19" s="154">
        <v>0</v>
      </c>
      <c r="H19" s="153">
        <v>0</v>
      </c>
    </row>
    <row r="20" spans="1:8" ht="12.75" x14ac:dyDescent="0.2">
      <c r="A20" s="153"/>
      <c r="B20" s="1"/>
      <c r="C20" s="153"/>
      <c r="D20" s="1">
        <v>0</v>
      </c>
      <c r="E20" s="153">
        <v>0</v>
      </c>
      <c r="F20" s="1">
        <v>0</v>
      </c>
      <c r="G20" s="154">
        <v>0</v>
      </c>
      <c r="H20" s="153">
        <v>0</v>
      </c>
    </row>
    <row r="21" spans="1:8" ht="12.75" x14ac:dyDescent="0.2">
      <c r="A21" s="153"/>
      <c r="B21" s="1"/>
      <c r="C21" s="153"/>
      <c r="D21" s="1">
        <v>0</v>
      </c>
      <c r="E21" s="153">
        <v>0</v>
      </c>
      <c r="F21" s="1">
        <v>0</v>
      </c>
      <c r="G21" s="154">
        <v>0</v>
      </c>
      <c r="H21" s="153">
        <v>0</v>
      </c>
    </row>
    <row r="22" spans="1:8" ht="12.75" x14ac:dyDescent="0.2">
      <c r="A22" s="153"/>
      <c r="B22" s="1"/>
      <c r="C22" s="153"/>
      <c r="D22" s="1">
        <v>0</v>
      </c>
      <c r="E22" s="153">
        <v>0</v>
      </c>
      <c r="F22" s="1">
        <v>0</v>
      </c>
      <c r="G22" s="154">
        <v>0</v>
      </c>
      <c r="H22" s="153">
        <v>0</v>
      </c>
    </row>
    <row r="23" spans="1:8" ht="12.75" x14ac:dyDescent="0.2">
      <c r="A23" s="153"/>
      <c r="B23" s="1"/>
      <c r="C23" s="153"/>
      <c r="D23" s="1">
        <v>0</v>
      </c>
      <c r="E23" s="153">
        <v>0</v>
      </c>
      <c r="F23" s="1">
        <v>0</v>
      </c>
      <c r="G23" s="154">
        <v>0</v>
      </c>
      <c r="H23" s="153">
        <v>0</v>
      </c>
    </row>
    <row r="24" spans="1:8" ht="12.75" x14ac:dyDescent="0.2">
      <c r="A24" s="153"/>
      <c r="B24" s="1"/>
      <c r="C24" s="153"/>
      <c r="D24" s="1">
        <v>0</v>
      </c>
      <c r="E24" s="153">
        <v>0</v>
      </c>
      <c r="F24" s="1">
        <v>0</v>
      </c>
      <c r="G24" s="154">
        <v>0</v>
      </c>
      <c r="H24" s="153">
        <v>0</v>
      </c>
    </row>
    <row r="25" spans="1:8" ht="12.75" x14ac:dyDescent="0.2">
      <c r="A25" s="153"/>
      <c r="B25" s="1"/>
      <c r="C25" s="153"/>
      <c r="D25" s="1">
        <v>0</v>
      </c>
      <c r="E25" s="153">
        <v>0</v>
      </c>
      <c r="F25" s="1">
        <v>0</v>
      </c>
      <c r="G25" s="154">
        <v>0</v>
      </c>
      <c r="H25" s="153">
        <v>0</v>
      </c>
    </row>
    <row r="26" spans="1:8" ht="12.75" x14ac:dyDescent="0.2">
      <c r="A26" s="155"/>
      <c r="B26" s="156"/>
      <c r="C26" s="155"/>
      <c r="D26" s="1">
        <v>0</v>
      </c>
      <c r="E26" s="155">
        <v>0</v>
      </c>
      <c r="F26" s="156">
        <v>0</v>
      </c>
      <c r="G26" s="155">
        <v>0</v>
      </c>
      <c r="H26" s="153">
        <v>0</v>
      </c>
    </row>
    <row r="27" spans="1:8" ht="12.75" x14ac:dyDescent="0.2">
      <c r="A27" s="309" t="s">
        <v>186</v>
      </c>
      <c r="B27" s="284"/>
      <c r="C27" s="284"/>
      <c r="D27" s="157">
        <f>SUM(D14:D26)</f>
        <v>0</v>
      </c>
      <c r="E27" s="11"/>
      <c r="F27" s="11"/>
      <c r="G27" s="11"/>
      <c r="H27" s="157">
        <f>SUM(H14:H26)</f>
        <v>0</v>
      </c>
    </row>
    <row r="28" spans="1:8" ht="12.75" x14ac:dyDescent="0.2">
      <c r="A28" s="11"/>
      <c r="B28" s="11"/>
      <c r="C28" s="11"/>
      <c r="D28" s="11"/>
      <c r="E28" s="11"/>
      <c r="F28" s="11"/>
      <c r="G28" s="11"/>
      <c r="H28" s="11"/>
    </row>
    <row r="29" spans="1:8" ht="12.75" x14ac:dyDescent="0.2">
      <c r="A29" s="11"/>
      <c r="B29" s="11"/>
      <c r="C29" s="11"/>
      <c r="D29" s="11"/>
      <c r="E29" s="11"/>
      <c r="F29" s="11"/>
      <c r="G29" s="11"/>
      <c r="H29" s="11"/>
    </row>
    <row r="30" spans="1:8" ht="12.75" x14ac:dyDescent="0.2">
      <c r="A30" s="138" t="s">
        <v>187</v>
      </c>
      <c r="B30" s="11"/>
      <c r="C30" s="11"/>
      <c r="D30" s="11"/>
      <c r="E30" s="11"/>
      <c r="F30" s="11"/>
      <c r="G30" s="11"/>
      <c r="H30" s="11"/>
    </row>
    <row r="31" spans="1:8" ht="12.75" x14ac:dyDescent="0.2">
      <c r="A31" s="299"/>
      <c r="B31" s="300"/>
      <c r="C31" s="301"/>
      <c r="D31" s="300" t="s">
        <v>20</v>
      </c>
      <c r="E31" s="301" t="s">
        <v>21</v>
      </c>
      <c r="F31" s="300" t="s">
        <v>22</v>
      </c>
      <c r="G31" s="301" t="s">
        <v>171</v>
      </c>
      <c r="H31" s="300" t="s">
        <v>172</v>
      </c>
    </row>
    <row r="32" spans="1:8" ht="12.75" x14ac:dyDescent="0.2">
      <c r="A32" s="302" t="s">
        <v>173</v>
      </c>
      <c r="B32" s="303"/>
      <c r="C32" s="304" t="s">
        <v>173</v>
      </c>
      <c r="D32" s="303" t="s">
        <v>174</v>
      </c>
      <c r="E32" s="304" t="s">
        <v>175</v>
      </c>
      <c r="F32" s="303" t="s">
        <v>175</v>
      </c>
      <c r="G32" s="304" t="s">
        <v>176</v>
      </c>
      <c r="H32" s="303" t="s">
        <v>177</v>
      </c>
    </row>
    <row r="33" spans="1:8" ht="12.75" x14ac:dyDescent="0.2">
      <c r="A33" s="302" t="s">
        <v>178</v>
      </c>
      <c r="B33" s="303" t="s">
        <v>26</v>
      </c>
      <c r="C33" s="304" t="s">
        <v>179</v>
      </c>
      <c r="D33" s="303" t="s">
        <v>188</v>
      </c>
      <c r="E33" s="304" t="s">
        <v>181</v>
      </c>
      <c r="F33" s="303" t="s">
        <v>182</v>
      </c>
      <c r="G33" s="304"/>
      <c r="H33" s="303" t="s">
        <v>183</v>
      </c>
    </row>
    <row r="34" spans="1:8" ht="12.75" x14ac:dyDescent="0.2">
      <c r="A34" s="305"/>
      <c r="B34" s="306"/>
      <c r="C34" s="307"/>
      <c r="D34" s="306" t="s">
        <v>184</v>
      </c>
      <c r="E34" s="307"/>
      <c r="F34" s="306"/>
      <c r="G34" s="307"/>
      <c r="H34" s="306" t="s">
        <v>185</v>
      </c>
    </row>
    <row r="35" spans="1:8" ht="12.75" x14ac:dyDescent="0.2">
      <c r="A35" s="151"/>
      <c r="B35" s="1"/>
      <c r="C35" s="151"/>
      <c r="D35" s="1">
        <v>0</v>
      </c>
      <c r="E35" s="151">
        <v>0</v>
      </c>
      <c r="F35" s="1">
        <v>0</v>
      </c>
      <c r="G35" s="152">
        <v>0</v>
      </c>
      <c r="H35" s="151">
        <v>0</v>
      </c>
    </row>
    <row r="36" spans="1:8" ht="12.75" x14ac:dyDescent="0.2">
      <c r="A36" s="153"/>
      <c r="B36" s="1"/>
      <c r="C36" s="153"/>
      <c r="D36" s="1">
        <v>0</v>
      </c>
      <c r="E36" s="153">
        <v>0</v>
      </c>
      <c r="F36" s="1">
        <v>0</v>
      </c>
      <c r="G36" s="154">
        <v>0</v>
      </c>
      <c r="H36" s="153">
        <v>0</v>
      </c>
    </row>
    <row r="37" spans="1:8" ht="12.75" x14ac:dyDescent="0.2">
      <c r="A37" s="153"/>
      <c r="B37" s="1"/>
      <c r="C37" s="153"/>
      <c r="D37" s="1">
        <v>0</v>
      </c>
      <c r="E37" s="153">
        <v>0</v>
      </c>
      <c r="F37" s="1">
        <v>0</v>
      </c>
      <c r="G37" s="154">
        <v>0</v>
      </c>
      <c r="H37" s="153">
        <v>0</v>
      </c>
    </row>
    <row r="38" spans="1:8" ht="12.75" x14ac:dyDescent="0.2">
      <c r="A38" s="153"/>
      <c r="B38" s="1"/>
      <c r="C38" s="153"/>
      <c r="D38" s="1">
        <v>0</v>
      </c>
      <c r="E38" s="153">
        <v>0</v>
      </c>
      <c r="F38" s="1">
        <v>0</v>
      </c>
      <c r="G38" s="154">
        <v>0</v>
      </c>
      <c r="H38" s="153">
        <v>0</v>
      </c>
    </row>
    <row r="39" spans="1:8" ht="12.75" x14ac:dyDescent="0.2">
      <c r="A39" s="153"/>
      <c r="B39" s="1"/>
      <c r="C39" s="153"/>
      <c r="D39" s="1">
        <v>0</v>
      </c>
      <c r="E39" s="153">
        <v>0</v>
      </c>
      <c r="F39" s="1">
        <v>0</v>
      </c>
      <c r="G39" s="154">
        <v>0</v>
      </c>
      <c r="H39" s="153">
        <v>0</v>
      </c>
    </row>
    <row r="40" spans="1:8" ht="12.75" x14ac:dyDescent="0.2">
      <c r="A40" s="153"/>
      <c r="B40" s="1"/>
      <c r="C40" s="153"/>
      <c r="D40" s="1">
        <v>0</v>
      </c>
      <c r="E40" s="153">
        <v>0</v>
      </c>
      <c r="F40" s="1">
        <v>0</v>
      </c>
      <c r="G40" s="154">
        <v>0</v>
      </c>
      <c r="H40" s="153">
        <v>0</v>
      </c>
    </row>
    <row r="41" spans="1:8" ht="12.75" x14ac:dyDescent="0.2">
      <c r="A41" s="153"/>
      <c r="B41" s="1"/>
      <c r="C41" s="153"/>
      <c r="D41" s="1">
        <v>0</v>
      </c>
      <c r="E41" s="153">
        <v>0</v>
      </c>
      <c r="F41" s="1">
        <v>0</v>
      </c>
      <c r="G41" s="154">
        <v>0</v>
      </c>
      <c r="H41" s="153">
        <v>0</v>
      </c>
    </row>
    <row r="42" spans="1:8" ht="12.75" x14ac:dyDescent="0.2">
      <c r="A42" s="153"/>
      <c r="B42" s="1"/>
      <c r="C42" s="153"/>
      <c r="D42" s="1">
        <v>0</v>
      </c>
      <c r="E42" s="153">
        <v>0</v>
      </c>
      <c r="F42" s="1">
        <v>0</v>
      </c>
      <c r="G42" s="154">
        <v>0</v>
      </c>
      <c r="H42" s="153">
        <v>0</v>
      </c>
    </row>
    <row r="43" spans="1:8" ht="12.75" x14ac:dyDescent="0.2">
      <c r="A43" s="153"/>
      <c r="B43" s="1"/>
      <c r="C43" s="153"/>
      <c r="D43" s="1">
        <v>0</v>
      </c>
      <c r="E43" s="153">
        <v>0</v>
      </c>
      <c r="F43" s="1">
        <v>0</v>
      </c>
      <c r="G43" s="154">
        <v>0</v>
      </c>
      <c r="H43" s="153">
        <v>0</v>
      </c>
    </row>
    <row r="44" spans="1:8" ht="12.75" x14ac:dyDescent="0.2">
      <c r="A44" s="153"/>
      <c r="B44" s="1"/>
      <c r="C44" s="153"/>
      <c r="D44" s="1">
        <v>0</v>
      </c>
      <c r="E44" s="153">
        <v>0</v>
      </c>
      <c r="F44" s="1">
        <v>0</v>
      </c>
      <c r="G44" s="154">
        <v>0</v>
      </c>
      <c r="H44" s="153">
        <v>0</v>
      </c>
    </row>
    <row r="45" spans="1:8" ht="12.75" x14ac:dyDescent="0.2">
      <c r="A45" s="153"/>
      <c r="B45" s="1"/>
      <c r="C45" s="153"/>
      <c r="D45" s="1">
        <v>0</v>
      </c>
      <c r="E45" s="153">
        <v>0</v>
      </c>
      <c r="F45" s="1">
        <v>0</v>
      </c>
      <c r="G45" s="154">
        <v>0</v>
      </c>
      <c r="H45" s="153">
        <v>0</v>
      </c>
    </row>
    <row r="46" spans="1:8" ht="12.75" x14ac:dyDescent="0.2">
      <c r="A46" s="153"/>
      <c r="B46" s="1"/>
      <c r="C46" s="153"/>
      <c r="D46" s="1">
        <v>0</v>
      </c>
      <c r="E46" s="153">
        <v>0</v>
      </c>
      <c r="F46" s="1">
        <v>0</v>
      </c>
      <c r="G46" s="154">
        <v>0</v>
      </c>
      <c r="H46" s="153">
        <v>0</v>
      </c>
    </row>
    <row r="47" spans="1:8" ht="12.75" x14ac:dyDescent="0.2">
      <c r="A47" s="155"/>
      <c r="B47" s="156"/>
      <c r="C47" s="155"/>
      <c r="D47" s="1">
        <v>0</v>
      </c>
      <c r="E47" s="155">
        <v>0</v>
      </c>
      <c r="F47" s="156">
        <v>0</v>
      </c>
      <c r="G47" s="155">
        <v>0</v>
      </c>
      <c r="H47" s="155">
        <v>0</v>
      </c>
    </row>
    <row r="48" spans="1:8" ht="12.75" x14ac:dyDescent="0.2">
      <c r="A48" s="309" t="s">
        <v>189</v>
      </c>
      <c r="B48" s="284"/>
      <c r="C48" s="284"/>
      <c r="D48" s="157">
        <f>SUM(D35:D47)</f>
        <v>0</v>
      </c>
      <c r="E48" s="11"/>
      <c r="F48" s="11"/>
      <c r="G48" s="11"/>
      <c r="H48" s="158">
        <f>SUM(H35:H47)</f>
        <v>0</v>
      </c>
    </row>
    <row r="49" spans="1:8" x14ac:dyDescent="0.15">
      <c r="A49" s="8"/>
      <c r="B49" s="8"/>
      <c r="C49" s="8"/>
      <c r="D49" s="8"/>
      <c r="E49" s="8"/>
      <c r="F49" s="8"/>
      <c r="G49" s="8"/>
      <c r="H49" s="8"/>
    </row>
    <row r="50" spans="1:8" ht="12.75" x14ac:dyDescent="0.2">
      <c r="A50" s="138" t="s">
        <v>190</v>
      </c>
      <c r="B50" s="159"/>
      <c r="C50" s="159"/>
      <c r="D50" s="157">
        <f>+D27-D48</f>
        <v>0</v>
      </c>
      <c r="E50" s="159"/>
      <c r="F50" s="159"/>
      <c r="G50" s="160" t="s">
        <v>191</v>
      </c>
      <c r="H50" s="157">
        <f>+H27-H48</f>
        <v>0</v>
      </c>
    </row>
    <row r="51" spans="1:8" ht="12.75" x14ac:dyDescent="0.2">
      <c r="A51" s="159"/>
      <c r="B51" s="159"/>
      <c r="C51" s="159"/>
      <c r="D51" s="159"/>
      <c r="E51" s="159"/>
      <c r="F51" s="159"/>
      <c r="G51" s="159"/>
      <c r="H51" s="159"/>
    </row>
    <row r="52" spans="1:8" ht="12.75" x14ac:dyDescent="0.2">
      <c r="A52" s="159"/>
      <c r="B52" s="159"/>
      <c r="C52" s="159"/>
      <c r="D52" s="159"/>
      <c r="E52" s="159"/>
      <c r="F52" s="159"/>
      <c r="G52" s="159"/>
      <c r="H52" s="159"/>
    </row>
    <row r="53" spans="1:8" ht="12.75" x14ac:dyDescent="0.2">
      <c r="A53" s="159"/>
      <c r="B53" s="159"/>
      <c r="C53" s="159"/>
      <c r="D53" s="159"/>
      <c r="E53" s="159"/>
      <c r="F53" s="159"/>
      <c r="G53" s="159"/>
      <c r="H53" s="159"/>
    </row>
    <row r="54" spans="1:8" ht="12.75" x14ac:dyDescent="0.2">
      <c r="A54" s="159"/>
      <c r="B54" s="159"/>
      <c r="C54" s="159"/>
      <c r="D54" s="159"/>
      <c r="E54" s="159"/>
      <c r="F54" s="159"/>
      <c r="G54" s="159"/>
      <c r="H54" s="159"/>
    </row>
    <row r="55" spans="1:8" ht="12.75" x14ac:dyDescent="0.2">
      <c r="A55" s="159"/>
      <c r="B55" s="161" t="s">
        <v>192</v>
      </c>
      <c r="C55" s="159"/>
      <c r="D55" s="161" t="s">
        <v>3</v>
      </c>
      <c r="E55" s="159"/>
      <c r="F55" s="161" t="s">
        <v>25</v>
      </c>
      <c r="G55" s="159"/>
      <c r="H55" s="159"/>
    </row>
    <row r="56" spans="1:8" ht="12.75" x14ac:dyDescent="0.2">
      <c r="A56" s="159"/>
      <c r="B56" s="162"/>
      <c r="C56" s="159"/>
      <c r="D56" s="159"/>
      <c r="E56" s="159"/>
      <c r="F56" s="159"/>
      <c r="G56" s="159"/>
      <c r="H56" s="8"/>
    </row>
    <row r="57" spans="1:8" ht="12.75" x14ac:dyDescent="0.2">
      <c r="A57" s="162" t="s">
        <v>193</v>
      </c>
      <c r="B57" s="162"/>
      <c r="C57" s="159"/>
      <c r="D57" s="159"/>
      <c r="E57" s="159"/>
      <c r="F57" s="159"/>
      <c r="G57" s="159"/>
    </row>
    <row r="58" spans="1:8" ht="12.75" x14ac:dyDescent="0.2">
      <c r="A58" s="162" t="s">
        <v>194</v>
      </c>
      <c r="B58" s="159"/>
      <c r="C58" s="159"/>
      <c r="D58" s="159"/>
      <c r="E58" s="159"/>
      <c r="F58" s="159"/>
      <c r="G58" s="159"/>
      <c r="H58" s="8"/>
    </row>
    <row r="59" spans="1:8" x14ac:dyDescent="0.15">
      <c r="A59" s="8"/>
      <c r="B59" s="8"/>
      <c r="C59" s="8"/>
      <c r="D59" s="8"/>
      <c r="E59" s="8"/>
      <c r="F59" s="8"/>
      <c r="G59" s="8"/>
      <c r="H59" s="8"/>
    </row>
  </sheetData>
  <mergeCells count="3">
    <mergeCell ref="A5:H5"/>
    <mergeCell ref="A8:H8"/>
    <mergeCell ref="F1:G3"/>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5663A-DBCD-4C8E-A1BE-62D545C6AE13}">
  <sheetPr>
    <pageSetUpPr fitToPage="1"/>
  </sheetPr>
  <dimension ref="A1:W52"/>
  <sheetViews>
    <sheetView workbookViewId="0">
      <selection activeCell="G18" sqref="G18"/>
    </sheetView>
  </sheetViews>
  <sheetFormatPr baseColWidth="10" defaultRowHeight="12" x14ac:dyDescent="0.15"/>
  <cols>
    <col min="1" max="1" width="8.375" customWidth="1"/>
    <col min="2" max="2" width="18.625" customWidth="1"/>
    <col min="3" max="3" width="9.625" customWidth="1"/>
    <col min="4" max="4" width="9" customWidth="1"/>
    <col min="5" max="5" width="10.125" customWidth="1"/>
    <col min="6" max="6" width="9.875" customWidth="1"/>
    <col min="7" max="7" width="1.625" customWidth="1"/>
    <col min="8" max="8" width="10.875" customWidth="1"/>
    <col min="9" max="9" width="1.625" customWidth="1"/>
    <col min="10" max="10" width="10.75" customWidth="1"/>
    <col min="11" max="11" width="11.75" customWidth="1"/>
    <col min="12" max="12" width="1.625" customWidth="1"/>
    <col min="13" max="13" width="10.625" customWidth="1"/>
    <col min="14" max="14" width="10.5" customWidth="1"/>
    <col min="15" max="15" width="1.625" customWidth="1"/>
    <col min="16" max="16" width="10.5" customWidth="1"/>
    <col min="257" max="257" width="8.375" customWidth="1"/>
    <col min="258" max="258" width="18.625" customWidth="1"/>
    <col min="259" max="259" width="9.625" customWidth="1"/>
    <col min="260" max="260" width="9" customWidth="1"/>
    <col min="261" max="261" width="10.125" customWidth="1"/>
    <col min="262" max="262" width="9.875" customWidth="1"/>
    <col min="263" max="263" width="1.625" customWidth="1"/>
    <col min="264" max="264" width="10.875" customWidth="1"/>
    <col min="265" max="265" width="1.625" customWidth="1"/>
    <col min="266" max="266" width="10.75" customWidth="1"/>
    <col min="267" max="267" width="11.75" customWidth="1"/>
    <col min="268" max="268" width="1.625" customWidth="1"/>
    <col min="269" max="269" width="10.625" customWidth="1"/>
    <col min="270" max="270" width="10.5" customWidth="1"/>
    <col min="271" max="271" width="1.625" customWidth="1"/>
    <col min="272" max="272" width="10.5" customWidth="1"/>
    <col min="513" max="513" width="8.375" customWidth="1"/>
    <col min="514" max="514" width="18.625" customWidth="1"/>
    <col min="515" max="515" width="9.625" customWidth="1"/>
    <col min="516" max="516" width="9" customWidth="1"/>
    <col min="517" max="517" width="10.125" customWidth="1"/>
    <col min="518" max="518" width="9.875" customWidth="1"/>
    <col min="519" max="519" width="1.625" customWidth="1"/>
    <col min="520" max="520" width="10.875" customWidth="1"/>
    <col min="521" max="521" width="1.625" customWidth="1"/>
    <col min="522" max="522" width="10.75" customWidth="1"/>
    <col min="523" max="523" width="11.75" customWidth="1"/>
    <col min="524" max="524" width="1.625" customWidth="1"/>
    <col min="525" max="525" width="10.625" customWidth="1"/>
    <col min="526" max="526" width="10.5" customWidth="1"/>
    <col min="527" max="527" width="1.625" customWidth="1"/>
    <col min="528" max="528" width="10.5" customWidth="1"/>
    <col min="769" max="769" width="8.375" customWidth="1"/>
    <col min="770" max="770" width="18.625" customWidth="1"/>
    <col min="771" max="771" width="9.625" customWidth="1"/>
    <col min="772" max="772" width="9" customWidth="1"/>
    <col min="773" max="773" width="10.125" customWidth="1"/>
    <col min="774" max="774" width="9.875" customWidth="1"/>
    <col min="775" max="775" width="1.625" customWidth="1"/>
    <col min="776" max="776" width="10.875" customWidth="1"/>
    <col min="777" max="777" width="1.625" customWidth="1"/>
    <col min="778" max="778" width="10.75" customWidth="1"/>
    <col min="779" max="779" width="11.75" customWidth="1"/>
    <col min="780" max="780" width="1.625" customWidth="1"/>
    <col min="781" max="781" width="10.625" customWidth="1"/>
    <col min="782" max="782" width="10.5" customWidth="1"/>
    <col min="783" max="783" width="1.625" customWidth="1"/>
    <col min="784" max="784" width="10.5" customWidth="1"/>
    <col min="1025" max="1025" width="8.375" customWidth="1"/>
    <col min="1026" max="1026" width="18.625" customWidth="1"/>
    <col min="1027" max="1027" width="9.625" customWidth="1"/>
    <col min="1028" max="1028" width="9" customWidth="1"/>
    <col min="1029" max="1029" width="10.125" customWidth="1"/>
    <col min="1030" max="1030" width="9.875" customWidth="1"/>
    <col min="1031" max="1031" width="1.625" customWidth="1"/>
    <col min="1032" max="1032" width="10.875" customWidth="1"/>
    <col min="1033" max="1033" width="1.625" customWidth="1"/>
    <col min="1034" max="1034" width="10.75" customWidth="1"/>
    <col min="1035" max="1035" width="11.75" customWidth="1"/>
    <col min="1036" max="1036" width="1.625" customWidth="1"/>
    <col min="1037" max="1037" width="10.625" customWidth="1"/>
    <col min="1038" max="1038" width="10.5" customWidth="1"/>
    <col min="1039" max="1039" width="1.625" customWidth="1"/>
    <col min="1040" max="1040" width="10.5" customWidth="1"/>
    <col min="1281" max="1281" width="8.375" customWidth="1"/>
    <col min="1282" max="1282" width="18.625" customWidth="1"/>
    <col min="1283" max="1283" width="9.625" customWidth="1"/>
    <col min="1284" max="1284" width="9" customWidth="1"/>
    <col min="1285" max="1285" width="10.125" customWidth="1"/>
    <col min="1286" max="1286" width="9.875" customWidth="1"/>
    <col min="1287" max="1287" width="1.625" customWidth="1"/>
    <col min="1288" max="1288" width="10.875" customWidth="1"/>
    <col min="1289" max="1289" width="1.625" customWidth="1"/>
    <col min="1290" max="1290" width="10.75" customWidth="1"/>
    <col min="1291" max="1291" width="11.75" customWidth="1"/>
    <col min="1292" max="1292" width="1.625" customWidth="1"/>
    <col min="1293" max="1293" width="10.625" customWidth="1"/>
    <col min="1294" max="1294" width="10.5" customWidth="1"/>
    <col min="1295" max="1295" width="1.625" customWidth="1"/>
    <col min="1296" max="1296" width="10.5" customWidth="1"/>
    <col min="1537" max="1537" width="8.375" customWidth="1"/>
    <col min="1538" max="1538" width="18.625" customWidth="1"/>
    <col min="1539" max="1539" width="9.625" customWidth="1"/>
    <col min="1540" max="1540" width="9" customWidth="1"/>
    <col min="1541" max="1541" width="10.125" customWidth="1"/>
    <col min="1542" max="1542" width="9.875" customWidth="1"/>
    <col min="1543" max="1543" width="1.625" customWidth="1"/>
    <col min="1544" max="1544" width="10.875" customWidth="1"/>
    <col min="1545" max="1545" width="1.625" customWidth="1"/>
    <col min="1546" max="1546" width="10.75" customWidth="1"/>
    <col min="1547" max="1547" width="11.75" customWidth="1"/>
    <col min="1548" max="1548" width="1.625" customWidth="1"/>
    <col min="1549" max="1549" width="10.625" customWidth="1"/>
    <col min="1550" max="1550" width="10.5" customWidth="1"/>
    <col min="1551" max="1551" width="1.625" customWidth="1"/>
    <col min="1552" max="1552" width="10.5" customWidth="1"/>
    <col min="1793" max="1793" width="8.375" customWidth="1"/>
    <col min="1794" max="1794" width="18.625" customWidth="1"/>
    <col min="1795" max="1795" width="9.625" customWidth="1"/>
    <col min="1796" max="1796" width="9" customWidth="1"/>
    <col min="1797" max="1797" width="10.125" customWidth="1"/>
    <col min="1798" max="1798" width="9.875" customWidth="1"/>
    <col min="1799" max="1799" width="1.625" customWidth="1"/>
    <col min="1800" max="1800" width="10.875" customWidth="1"/>
    <col min="1801" max="1801" width="1.625" customWidth="1"/>
    <col min="1802" max="1802" width="10.75" customWidth="1"/>
    <col min="1803" max="1803" width="11.75" customWidth="1"/>
    <col min="1804" max="1804" width="1.625" customWidth="1"/>
    <col min="1805" max="1805" width="10.625" customWidth="1"/>
    <col min="1806" max="1806" width="10.5" customWidth="1"/>
    <col min="1807" max="1807" width="1.625" customWidth="1"/>
    <col min="1808" max="1808" width="10.5" customWidth="1"/>
    <col min="2049" max="2049" width="8.375" customWidth="1"/>
    <col min="2050" max="2050" width="18.625" customWidth="1"/>
    <col min="2051" max="2051" width="9.625" customWidth="1"/>
    <col min="2052" max="2052" width="9" customWidth="1"/>
    <col min="2053" max="2053" width="10.125" customWidth="1"/>
    <col min="2054" max="2054" width="9.875" customWidth="1"/>
    <col min="2055" max="2055" width="1.625" customWidth="1"/>
    <col min="2056" max="2056" width="10.875" customWidth="1"/>
    <col min="2057" max="2057" width="1.625" customWidth="1"/>
    <col min="2058" max="2058" width="10.75" customWidth="1"/>
    <col min="2059" max="2059" width="11.75" customWidth="1"/>
    <col min="2060" max="2060" width="1.625" customWidth="1"/>
    <col min="2061" max="2061" width="10.625" customWidth="1"/>
    <col min="2062" max="2062" width="10.5" customWidth="1"/>
    <col min="2063" max="2063" width="1.625" customWidth="1"/>
    <col min="2064" max="2064" width="10.5" customWidth="1"/>
    <col min="2305" max="2305" width="8.375" customWidth="1"/>
    <col min="2306" max="2306" width="18.625" customWidth="1"/>
    <col min="2307" max="2307" width="9.625" customWidth="1"/>
    <col min="2308" max="2308" width="9" customWidth="1"/>
    <col min="2309" max="2309" width="10.125" customWidth="1"/>
    <col min="2310" max="2310" width="9.875" customWidth="1"/>
    <col min="2311" max="2311" width="1.625" customWidth="1"/>
    <col min="2312" max="2312" width="10.875" customWidth="1"/>
    <col min="2313" max="2313" width="1.625" customWidth="1"/>
    <col min="2314" max="2314" width="10.75" customWidth="1"/>
    <col min="2315" max="2315" width="11.75" customWidth="1"/>
    <col min="2316" max="2316" width="1.625" customWidth="1"/>
    <col min="2317" max="2317" width="10.625" customWidth="1"/>
    <col min="2318" max="2318" width="10.5" customWidth="1"/>
    <col min="2319" max="2319" width="1.625" customWidth="1"/>
    <col min="2320" max="2320" width="10.5" customWidth="1"/>
    <col min="2561" max="2561" width="8.375" customWidth="1"/>
    <col min="2562" max="2562" width="18.625" customWidth="1"/>
    <col min="2563" max="2563" width="9.625" customWidth="1"/>
    <col min="2564" max="2564" width="9" customWidth="1"/>
    <col min="2565" max="2565" width="10.125" customWidth="1"/>
    <col min="2566" max="2566" width="9.875" customWidth="1"/>
    <col min="2567" max="2567" width="1.625" customWidth="1"/>
    <col min="2568" max="2568" width="10.875" customWidth="1"/>
    <col min="2569" max="2569" width="1.625" customWidth="1"/>
    <col min="2570" max="2570" width="10.75" customWidth="1"/>
    <col min="2571" max="2571" width="11.75" customWidth="1"/>
    <col min="2572" max="2572" width="1.625" customWidth="1"/>
    <col min="2573" max="2573" width="10.625" customWidth="1"/>
    <col min="2574" max="2574" width="10.5" customWidth="1"/>
    <col min="2575" max="2575" width="1.625" customWidth="1"/>
    <col min="2576" max="2576" width="10.5" customWidth="1"/>
    <col min="2817" max="2817" width="8.375" customWidth="1"/>
    <col min="2818" max="2818" width="18.625" customWidth="1"/>
    <col min="2819" max="2819" width="9.625" customWidth="1"/>
    <col min="2820" max="2820" width="9" customWidth="1"/>
    <col min="2821" max="2821" width="10.125" customWidth="1"/>
    <col min="2822" max="2822" width="9.875" customWidth="1"/>
    <col min="2823" max="2823" width="1.625" customWidth="1"/>
    <col min="2824" max="2824" width="10.875" customWidth="1"/>
    <col min="2825" max="2825" width="1.625" customWidth="1"/>
    <col min="2826" max="2826" width="10.75" customWidth="1"/>
    <col min="2827" max="2827" width="11.75" customWidth="1"/>
    <col min="2828" max="2828" width="1.625" customWidth="1"/>
    <col min="2829" max="2829" width="10.625" customWidth="1"/>
    <col min="2830" max="2830" width="10.5" customWidth="1"/>
    <col min="2831" max="2831" width="1.625" customWidth="1"/>
    <col min="2832" max="2832" width="10.5" customWidth="1"/>
    <col min="3073" max="3073" width="8.375" customWidth="1"/>
    <col min="3074" max="3074" width="18.625" customWidth="1"/>
    <col min="3075" max="3075" width="9.625" customWidth="1"/>
    <col min="3076" max="3076" width="9" customWidth="1"/>
    <col min="3077" max="3077" width="10.125" customWidth="1"/>
    <col min="3078" max="3078" width="9.875" customWidth="1"/>
    <col min="3079" max="3079" width="1.625" customWidth="1"/>
    <col min="3080" max="3080" width="10.875" customWidth="1"/>
    <col min="3081" max="3081" width="1.625" customWidth="1"/>
    <col min="3082" max="3082" width="10.75" customWidth="1"/>
    <col min="3083" max="3083" width="11.75" customWidth="1"/>
    <col min="3084" max="3084" width="1.625" customWidth="1"/>
    <col min="3085" max="3085" width="10.625" customWidth="1"/>
    <col min="3086" max="3086" width="10.5" customWidth="1"/>
    <col min="3087" max="3087" width="1.625" customWidth="1"/>
    <col min="3088" max="3088" width="10.5" customWidth="1"/>
    <col min="3329" max="3329" width="8.375" customWidth="1"/>
    <col min="3330" max="3330" width="18.625" customWidth="1"/>
    <col min="3331" max="3331" width="9.625" customWidth="1"/>
    <col min="3332" max="3332" width="9" customWidth="1"/>
    <col min="3333" max="3333" width="10.125" customWidth="1"/>
    <col min="3334" max="3334" width="9.875" customWidth="1"/>
    <col min="3335" max="3335" width="1.625" customWidth="1"/>
    <col min="3336" max="3336" width="10.875" customWidth="1"/>
    <col min="3337" max="3337" width="1.625" customWidth="1"/>
    <col min="3338" max="3338" width="10.75" customWidth="1"/>
    <col min="3339" max="3339" width="11.75" customWidth="1"/>
    <col min="3340" max="3340" width="1.625" customWidth="1"/>
    <col min="3341" max="3341" width="10.625" customWidth="1"/>
    <col min="3342" max="3342" width="10.5" customWidth="1"/>
    <col min="3343" max="3343" width="1.625" customWidth="1"/>
    <col min="3344" max="3344" width="10.5" customWidth="1"/>
    <col min="3585" max="3585" width="8.375" customWidth="1"/>
    <col min="3586" max="3586" width="18.625" customWidth="1"/>
    <col min="3587" max="3587" width="9.625" customWidth="1"/>
    <col min="3588" max="3588" width="9" customWidth="1"/>
    <col min="3589" max="3589" width="10.125" customWidth="1"/>
    <col min="3590" max="3590" width="9.875" customWidth="1"/>
    <col min="3591" max="3591" width="1.625" customWidth="1"/>
    <col min="3592" max="3592" width="10.875" customWidth="1"/>
    <col min="3593" max="3593" width="1.625" customWidth="1"/>
    <col min="3594" max="3594" width="10.75" customWidth="1"/>
    <col min="3595" max="3595" width="11.75" customWidth="1"/>
    <col min="3596" max="3596" width="1.625" customWidth="1"/>
    <col min="3597" max="3597" width="10.625" customWidth="1"/>
    <col min="3598" max="3598" width="10.5" customWidth="1"/>
    <col min="3599" max="3599" width="1.625" customWidth="1"/>
    <col min="3600" max="3600" width="10.5" customWidth="1"/>
    <col min="3841" max="3841" width="8.375" customWidth="1"/>
    <col min="3842" max="3842" width="18.625" customWidth="1"/>
    <col min="3843" max="3843" width="9.625" customWidth="1"/>
    <col min="3844" max="3844" width="9" customWidth="1"/>
    <col min="3845" max="3845" width="10.125" customWidth="1"/>
    <col min="3846" max="3846" width="9.875" customWidth="1"/>
    <col min="3847" max="3847" width="1.625" customWidth="1"/>
    <col min="3848" max="3848" width="10.875" customWidth="1"/>
    <col min="3849" max="3849" width="1.625" customWidth="1"/>
    <col min="3850" max="3850" width="10.75" customWidth="1"/>
    <col min="3851" max="3851" width="11.75" customWidth="1"/>
    <col min="3852" max="3852" width="1.625" customWidth="1"/>
    <col min="3853" max="3853" width="10.625" customWidth="1"/>
    <col min="3854" max="3854" width="10.5" customWidth="1"/>
    <col min="3855" max="3855" width="1.625" customWidth="1"/>
    <col min="3856" max="3856" width="10.5" customWidth="1"/>
    <col min="4097" max="4097" width="8.375" customWidth="1"/>
    <col min="4098" max="4098" width="18.625" customWidth="1"/>
    <col min="4099" max="4099" width="9.625" customWidth="1"/>
    <col min="4100" max="4100" width="9" customWidth="1"/>
    <col min="4101" max="4101" width="10.125" customWidth="1"/>
    <col min="4102" max="4102" width="9.875" customWidth="1"/>
    <col min="4103" max="4103" width="1.625" customWidth="1"/>
    <col min="4104" max="4104" width="10.875" customWidth="1"/>
    <col min="4105" max="4105" width="1.625" customWidth="1"/>
    <col min="4106" max="4106" width="10.75" customWidth="1"/>
    <col min="4107" max="4107" width="11.75" customWidth="1"/>
    <col min="4108" max="4108" width="1.625" customWidth="1"/>
    <col min="4109" max="4109" width="10.625" customWidth="1"/>
    <col min="4110" max="4110" width="10.5" customWidth="1"/>
    <col min="4111" max="4111" width="1.625" customWidth="1"/>
    <col min="4112" max="4112" width="10.5" customWidth="1"/>
    <col min="4353" max="4353" width="8.375" customWidth="1"/>
    <col min="4354" max="4354" width="18.625" customWidth="1"/>
    <col min="4355" max="4355" width="9.625" customWidth="1"/>
    <col min="4356" max="4356" width="9" customWidth="1"/>
    <col min="4357" max="4357" width="10.125" customWidth="1"/>
    <col min="4358" max="4358" width="9.875" customWidth="1"/>
    <col min="4359" max="4359" width="1.625" customWidth="1"/>
    <col min="4360" max="4360" width="10.875" customWidth="1"/>
    <col min="4361" max="4361" width="1.625" customWidth="1"/>
    <col min="4362" max="4362" width="10.75" customWidth="1"/>
    <col min="4363" max="4363" width="11.75" customWidth="1"/>
    <col min="4364" max="4364" width="1.625" customWidth="1"/>
    <col min="4365" max="4365" width="10.625" customWidth="1"/>
    <col min="4366" max="4366" width="10.5" customWidth="1"/>
    <col min="4367" max="4367" width="1.625" customWidth="1"/>
    <col min="4368" max="4368" width="10.5" customWidth="1"/>
    <col min="4609" max="4609" width="8.375" customWidth="1"/>
    <col min="4610" max="4610" width="18.625" customWidth="1"/>
    <col min="4611" max="4611" width="9.625" customWidth="1"/>
    <col min="4612" max="4612" width="9" customWidth="1"/>
    <col min="4613" max="4613" width="10.125" customWidth="1"/>
    <col min="4614" max="4614" width="9.875" customWidth="1"/>
    <col min="4615" max="4615" width="1.625" customWidth="1"/>
    <col min="4616" max="4616" width="10.875" customWidth="1"/>
    <col min="4617" max="4617" width="1.625" customWidth="1"/>
    <col min="4618" max="4618" width="10.75" customWidth="1"/>
    <col min="4619" max="4619" width="11.75" customWidth="1"/>
    <col min="4620" max="4620" width="1.625" customWidth="1"/>
    <col min="4621" max="4621" width="10.625" customWidth="1"/>
    <col min="4622" max="4622" width="10.5" customWidth="1"/>
    <col min="4623" max="4623" width="1.625" customWidth="1"/>
    <col min="4624" max="4624" width="10.5" customWidth="1"/>
    <col min="4865" max="4865" width="8.375" customWidth="1"/>
    <col min="4866" max="4866" width="18.625" customWidth="1"/>
    <col min="4867" max="4867" width="9.625" customWidth="1"/>
    <col min="4868" max="4868" width="9" customWidth="1"/>
    <col min="4869" max="4869" width="10.125" customWidth="1"/>
    <col min="4870" max="4870" width="9.875" customWidth="1"/>
    <col min="4871" max="4871" width="1.625" customWidth="1"/>
    <col min="4872" max="4872" width="10.875" customWidth="1"/>
    <col min="4873" max="4873" width="1.625" customWidth="1"/>
    <col min="4874" max="4874" width="10.75" customWidth="1"/>
    <col min="4875" max="4875" width="11.75" customWidth="1"/>
    <col min="4876" max="4876" width="1.625" customWidth="1"/>
    <col min="4877" max="4877" width="10.625" customWidth="1"/>
    <col min="4878" max="4878" width="10.5" customWidth="1"/>
    <col min="4879" max="4879" width="1.625" customWidth="1"/>
    <col min="4880" max="4880" width="10.5" customWidth="1"/>
    <col min="5121" max="5121" width="8.375" customWidth="1"/>
    <col min="5122" max="5122" width="18.625" customWidth="1"/>
    <col min="5123" max="5123" width="9.625" customWidth="1"/>
    <col min="5124" max="5124" width="9" customWidth="1"/>
    <col min="5125" max="5125" width="10.125" customWidth="1"/>
    <col min="5126" max="5126" width="9.875" customWidth="1"/>
    <col min="5127" max="5127" width="1.625" customWidth="1"/>
    <col min="5128" max="5128" width="10.875" customWidth="1"/>
    <col min="5129" max="5129" width="1.625" customWidth="1"/>
    <col min="5130" max="5130" width="10.75" customWidth="1"/>
    <col min="5131" max="5131" width="11.75" customWidth="1"/>
    <col min="5132" max="5132" width="1.625" customWidth="1"/>
    <col min="5133" max="5133" width="10.625" customWidth="1"/>
    <col min="5134" max="5134" width="10.5" customWidth="1"/>
    <col min="5135" max="5135" width="1.625" customWidth="1"/>
    <col min="5136" max="5136" width="10.5" customWidth="1"/>
    <col min="5377" max="5377" width="8.375" customWidth="1"/>
    <col min="5378" max="5378" width="18.625" customWidth="1"/>
    <col min="5379" max="5379" width="9.625" customWidth="1"/>
    <col min="5380" max="5380" width="9" customWidth="1"/>
    <col min="5381" max="5381" width="10.125" customWidth="1"/>
    <col min="5382" max="5382" width="9.875" customWidth="1"/>
    <col min="5383" max="5383" width="1.625" customWidth="1"/>
    <col min="5384" max="5384" width="10.875" customWidth="1"/>
    <col min="5385" max="5385" width="1.625" customWidth="1"/>
    <col min="5386" max="5386" width="10.75" customWidth="1"/>
    <col min="5387" max="5387" width="11.75" customWidth="1"/>
    <col min="5388" max="5388" width="1.625" customWidth="1"/>
    <col min="5389" max="5389" width="10.625" customWidth="1"/>
    <col min="5390" max="5390" width="10.5" customWidth="1"/>
    <col min="5391" max="5391" width="1.625" customWidth="1"/>
    <col min="5392" max="5392" width="10.5" customWidth="1"/>
    <col min="5633" max="5633" width="8.375" customWidth="1"/>
    <col min="5634" max="5634" width="18.625" customWidth="1"/>
    <col min="5635" max="5635" width="9.625" customWidth="1"/>
    <col min="5636" max="5636" width="9" customWidth="1"/>
    <col min="5637" max="5637" width="10.125" customWidth="1"/>
    <col min="5638" max="5638" width="9.875" customWidth="1"/>
    <col min="5639" max="5639" width="1.625" customWidth="1"/>
    <col min="5640" max="5640" width="10.875" customWidth="1"/>
    <col min="5641" max="5641" width="1.625" customWidth="1"/>
    <col min="5642" max="5642" width="10.75" customWidth="1"/>
    <col min="5643" max="5643" width="11.75" customWidth="1"/>
    <col min="5644" max="5644" width="1.625" customWidth="1"/>
    <col min="5645" max="5645" width="10.625" customWidth="1"/>
    <col min="5646" max="5646" width="10.5" customWidth="1"/>
    <col min="5647" max="5647" width="1.625" customWidth="1"/>
    <col min="5648" max="5648" width="10.5" customWidth="1"/>
    <col min="5889" max="5889" width="8.375" customWidth="1"/>
    <col min="5890" max="5890" width="18.625" customWidth="1"/>
    <col min="5891" max="5891" width="9.625" customWidth="1"/>
    <col min="5892" max="5892" width="9" customWidth="1"/>
    <col min="5893" max="5893" width="10.125" customWidth="1"/>
    <col min="5894" max="5894" width="9.875" customWidth="1"/>
    <col min="5895" max="5895" width="1.625" customWidth="1"/>
    <col min="5896" max="5896" width="10.875" customWidth="1"/>
    <col min="5897" max="5897" width="1.625" customWidth="1"/>
    <col min="5898" max="5898" width="10.75" customWidth="1"/>
    <col min="5899" max="5899" width="11.75" customWidth="1"/>
    <col min="5900" max="5900" width="1.625" customWidth="1"/>
    <col min="5901" max="5901" width="10.625" customWidth="1"/>
    <col min="5902" max="5902" width="10.5" customWidth="1"/>
    <col min="5903" max="5903" width="1.625" customWidth="1"/>
    <col min="5904" max="5904" width="10.5" customWidth="1"/>
    <col min="6145" max="6145" width="8.375" customWidth="1"/>
    <col min="6146" max="6146" width="18.625" customWidth="1"/>
    <col min="6147" max="6147" width="9.625" customWidth="1"/>
    <col min="6148" max="6148" width="9" customWidth="1"/>
    <col min="6149" max="6149" width="10.125" customWidth="1"/>
    <col min="6150" max="6150" width="9.875" customWidth="1"/>
    <col min="6151" max="6151" width="1.625" customWidth="1"/>
    <col min="6152" max="6152" width="10.875" customWidth="1"/>
    <col min="6153" max="6153" width="1.625" customWidth="1"/>
    <col min="6154" max="6154" width="10.75" customWidth="1"/>
    <col min="6155" max="6155" width="11.75" customWidth="1"/>
    <col min="6156" max="6156" width="1.625" customWidth="1"/>
    <col min="6157" max="6157" width="10.625" customWidth="1"/>
    <col min="6158" max="6158" width="10.5" customWidth="1"/>
    <col min="6159" max="6159" width="1.625" customWidth="1"/>
    <col min="6160" max="6160" width="10.5" customWidth="1"/>
    <col min="6401" max="6401" width="8.375" customWidth="1"/>
    <col min="6402" max="6402" width="18.625" customWidth="1"/>
    <col min="6403" max="6403" width="9.625" customWidth="1"/>
    <col min="6404" max="6404" width="9" customWidth="1"/>
    <col min="6405" max="6405" width="10.125" customWidth="1"/>
    <col min="6406" max="6406" width="9.875" customWidth="1"/>
    <col min="6407" max="6407" width="1.625" customWidth="1"/>
    <col min="6408" max="6408" width="10.875" customWidth="1"/>
    <col min="6409" max="6409" width="1.625" customWidth="1"/>
    <col min="6410" max="6410" width="10.75" customWidth="1"/>
    <col min="6411" max="6411" width="11.75" customWidth="1"/>
    <col min="6412" max="6412" width="1.625" customWidth="1"/>
    <col min="6413" max="6413" width="10.625" customWidth="1"/>
    <col min="6414" max="6414" width="10.5" customWidth="1"/>
    <col min="6415" max="6415" width="1.625" customWidth="1"/>
    <col min="6416" max="6416" width="10.5" customWidth="1"/>
    <col min="6657" max="6657" width="8.375" customWidth="1"/>
    <col min="6658" max="6658" width="18.625" customWidth="1"/>
    <col min="6659" max="6659" width="9.625" customWidth="1"/>
    <col min="6660" max="6660" width="9" customWidth="1"/>
    <col min="6661" max="6661" width="10.125" customWidth="1"/>
    <col min="6662" max="6662" width="9.875" customWidth="1"/>
    <col min="6663" max="6663" width="1.625" customWidth="1"/>
    <col min="6664" max="6664" width="10.875" customWidth="1"/>
    <col min="6665" max="6665" width="1.625" customWidth="1"/>
    <col min="6666" max="6666" width="10.75" customWidth="1"/>
    <col min="6667" max="6667" width="11.75" customWidth="1"/>
    <col min="6668" max="6668" width="1.625" customWidth="1"/>
    <col min="6669" max="6669" width="10.625" customWidth="1"/>
    <col min="6670" max="6670" width="10.5" customWidth="1"/>
    <col min="6671" max="6671" width="1.625" customWidth="1"/>
    <col min="6672" max="6672" width="10.5" customWidth="1"/>
    <col min="6913" max="6913" width="8.375" customWidth="1"/>
    <col min="6914" max="6914" width="18.625" customWidth="1"/>
    <col min="6915" max="6915" width="9.625" customWidth="1"/>
    <col min="6916" max="6916" width="9" customWidth="1"/>
    <col min="6917" max="6917" width="10.125" customWidth="1"/>
    <col min="6918" max="6918" width="9.875" customWidth="1"/>
    <col min="6919" max="6919" width="1.625" customWidth="1"/>
    <col min="6920" max="6920" width="10.875" customWidth="1"/>
    <col min="6921" max="6921" width="1.625" customWidth="1"/>
    <col min="6922" max="6922" width="10.75" customWidth="1"/>
    <col min="6923" max="6923" width="11.75" customWidth="1"/>
    <col min="6924" max="6924" width="1.625" customWidth="1"/>
    <col min="6925" max="6925" width="10.625" customWidth="1"/>
    <col min="6926" max="6926" width="10.5" customWidth="1"/>
    <col min="6927" max="6927" width="1.625" customWidth="1"/>
    <col min="6928" max="6928" width="10.5" customWidth="1"/>
    <col min="7169" max="7169" width="8.375" customWidth="1"/>
    <col min="7170" max="7170" width="18.625" customWidth="1"/>
    <col min="7171" max="7171" width="9.625" customWidth="1"/>
    <col min="7172" max="7172" width="9" customWidth="1"/>
    <col min="7173" max="7173" width="10.125" customWidth="1"/>
    <col min="7174" max="7174" width="9.875" customWidth="1"/>
    <col min="7175" max="7175" width="1.625" customWidth="1"/>
    <col min="7176" max="7176" width="10.875" customWidth="1"/>
    <col min="7177" max="7177" width="1.625" customWidth="1"/>
    <col min="7178" max="7178" width="10.75" customWidth="1"/>
    <col min="7179" max="7179" width="11.75" customWidth="1"/>
    <col min="7180" max="7180" width="1.625" customWidth="1"/>
    <col min="7181" max="7181" width="10.625" customWidth="1"/>
    <col min="7182" max="7182" width="10.5" customWidth="1"/>
    <col min="7183" max="7183" width="1.625" customWidth="1"/>
    <col min="7184" max="7184" width="10.5" customWidth="1"/>
    <col min="7425" max="7425" width="8.375" customWidth="1"/>
    <col min="7426" max="7426" width="18.625" customWidth="1"/>
    <col min="7427" max="7427" width="9.625" customWidth="1"/>
    <col min="7428" max="7428" width="9" customWidth="1"/>
    <col min="7429" max="7429" width="10.125" customWidth="1"/>
    <col min="7430" max="7430" width="9.875" customWidth="1"/>
    <col min="7431" max="7431" width="1.625" customWidth="1"/>
    <col min="7432" max="7432" width="10.875" customWidth="1"/>
    <col min="7433" max="7433" width="1.625" customWidth="1"/>
    <col min="7434" max="7434" width="10.75" customWidth="1"/>
    <col min="7435" max="7435" width="11.75" customWidth="1"/>
    <col min="7436" max="7436" width="1.625" customWidth="1"/>
    <col min="7437" max="7437" width="10.625" customWidth="1"/>
    <col min="7438" max="7438" width="10.5" customWidth="1"/>
    <col min="7439" max="7439" width="1.625" customWidth="1"/>
    <col min="7440" max="7440" width="10.5" customWidth="1"/>
    <col min="7681" max="7681" width="8.375" customWidth="1"/>
    <col min="7682" max="7682" width="18.625" customWidth="1"/>
    <col min="7683" max="7683" width="9.625" customWidth="1"/>
    <col min="7684" max="7684" width="9" customWidth="1"/>
    <col min="7685" max="7685" width="10.125" customWidth="1"/>
    <col min="7686" max="7686" width="9.875" customWidth="1"/>
    <col min="7687" max="7687" width="1.625" customWidth="1"/>
    <col min="7688" max="7688" width="10.875" customWidth="1"/>
    <col min="7689" max="7689" width="1.625" customWidth="1"/>
    <col min="7690" max="7690" width="10.75" customWidth="1"/>
    <col min="7691" max="7691" width="11.75" customWidth="1"/>
    <col min="7692" max="7692" width="1.625" customWidth="1"/>
    <col min="7693" max="7693" width="10.625" customWidth="1"/>
    <col min="7694" max="7694" width="10.5" customWidth="1"/>
    <col min="7695" max="7695" width="1.625" customWidth="1"/>
    <col min="7696" max="7696" width="10.5" customWidth="1"/>
    <col min="7937" max="7937" width="8.375" customWidth="1"/>
    <col min="7938" max="7938" width="18.625" customWidth="1"/>
    <col min="7939" max="7939" width="9.625" customWidth="1"/>
    <col min="7940" max="7940" width="9" customWidth="1"/>
    <col min="7941" max="7941" width="10.125" customWidth="1"/>
    <col min="7942" max="7942" width="9.875" customWidth="1"/>
    <col min="7943" max="7943" width="1.625" customWidth="1"/>
    <col min="7944" max="7944" width="10.875" customWidth="1"/>
    <col min="7945" max="7945" width="1.625" customWidth="1"/>
    <col min="7946" max="7946" width="10.75" customWidth="1"/>
    <col min="7947" max="7947" width="11.75" customWidth="1"/>
    <col min="7948" max="7948" width="1.625" customWidth="1"/>
    <col min="7949" max="7949" width="10.625" customWidth="1"/>
    <col min="7950" max="7950" width="10.5" customWidth="1"/>
    <col min="7951" max="7951" width="1.625" customWidth="1"/>
    <col min="7952" max="7952" width="10.5" customWidth="1"/>
    <col min="8193" max="8193" width="8.375" customWidth="1"/>
    <col min="8194" max="8194" width="18.625" customWidth="1"/>
    <col min="8195" max="8195" width="9.625" customWidth="1"/>
    <col min="8196" max="8196" width="9" customWidth="1"/>
    <col min="8197" max="8197" width="10.125" customWidth="1"/>
    <col min="8198" max="8198" width="9.875" customWidth="1"/>
    <col min="8199" max="8199" width="1.625" customWidth="1"/>
    <col min="8200" max="8200" width="10.875" customWidth="1"/>
    <col min="8201" max="8201" width="1.625" customWidth="1"/>
    <col min="8202" max="8202" width="10.75" customWidth="1"/>
    <col min="8203" max="8203" width="11.75" customWidth="1"/>
    <col min="8204" max="8204" width="1.625" customWidth="1"/>
    <col min="8205" max="8205" width="10.625" customWidth="1"/>
    <col min="8206" max="8206" width="10.5" customWidth="1"/>
    <col min="8207" max="8207" width="1.625" customWidth="1"/>
    <col min="8208" max="8208" width="10.5" customWidth="1"/>
    <col min="8449" max="8449" width="8.375" customWidth="1"/>
    <col min="8450" max="8450" width="18.625" customWidth="1"/>
    <col min="8451" max="8451" width="9.625" customWidth="1"/>
    <col min="8452" max="8452" width="9" customWidth="1"/>
    <col min="8453" max="8453" width="10.125" customWidth="1"/>
    <col min="8454" max="8454" width="9.875" customWidth="1"/>
    <col min="8455" max="8455" width="1.625" customWidth="1"/>
    <col min="8456" max="8456" width="10.875" customWidth="1"/>
    <col min="8457" max="8457" width="1.625" customWidth="1"/>
    <col min="8458" max="8458" width="10.75" customWidth="1"/>
    <col min="8459" max="8459" width="11.75" customWidth="1"/>
    <col min="8460" max="8460" width="1.625" customWidth="1"/>
    <col min="8461" max="8461" width="10.625" customWidth="1"/>
    <col min="8462" max="8462" width="10.5" customWidth="1"/>
    <col min="8463" max="8463" width="1.625" customWidth="1"/>
    <col min="8464" max="8464" width="10.5" customWidth="1"/>
    <col min="8705" max="8705" width="8.375" customWidth="1"/>
    <col min="8706" max="8706" width="18.625" customWidth="1"/>
    <col min="8707" max="8707" width="9.625" customWidth="1"/>
    <col min="8708" max="8708" width="9" customWidth="1"/>
    <col min="8709" max="8709" width="10.125" customWidth="1"/>
    <col min="8710" max="8710" width="9.875" customWidth="1"/>
    <col min="8711" max="8711" width="1.625" customWidth="1"/>
    <col min="8712" max="8712" width="10.875" customWidth="1"/>
    <col min="8713" max="8713" width="1.625" customWidth="1"/>
    <col min="8714" max="8714" width="10.75" customWidth="1"/>
    <col min="8715" max="8715" width="11.75" customWidth="1"/>
    <col min="8716" max="8716" width="1.625" customWidth="1"/>
    <col min="8717" max="8717" width="10.625" customWidth="1"/>
    <col min="8718" max="8718" width="10.5" customWidth="1"/>
    <col min="8719" max="8719" width="1.625" customWidth="1"/>
    <col min="8720" max="8720" width="10.5" customWidth="1"/>
    <col min="8961" max="8961" width="8.375" customWidth="1"/>
    <col min="8962" max="8962" width="18.625" customWidth="1"/>
    <col min="8963" max="8963" width="9.625" customWidth="1"/>
    <col min="8964" max="8964" width="9" customWidth="1"/>
    <col min="8965" max="8965" width="10.125" customWidth="1"/>
    <col min="8966" max="8966" width="9.875" customWidth="1"/>
    <col min="8967" max="8967" width="1.625" customWidth="1"/>
    <col min="8968" max="8968" width="10.875" customWidth="1"/>
    <col min="8969" max="8969" width="1.625" customWidth="1"/>
    <col min="8970" max="8970" width="10.75" customWidth="1"/>
    <col min="8971" max="8971" width="11.75" customWidth="1"/>
    <col min="8972" max="8972" width="1.625" customWidth="1"/>
    <col min="8973" max="8973" width="10.625" customWidth="1"/>
    <col min="8974" max="8974" width="10.5" customWidth="1"/>
    <col min="8975" max="8975" width="1.625" customWidth="1"/>
    <col min="8976" max="8976" width="10.5" customWidth="1"/>
    <col min="9217" max="9217" width="8.375" customWidth="1"/>
    <col min="9218" max="9218" width="18.625" customWidth="1"/>
    <col min="9219" max="9219" width="9.625" customWidth="1"/>
    <col min="9220" max="9220" width="9" customWidth="1"/>
    <col min="9221" max="9221" width="10.125" customWidth="1"/>
    <col min="9222" max="9222" width="9.875" customWidth="1"/>
    <col min="9223" max="9223" width="1.625" customWidth="1"/>
    <col min="9224" max="9224" width="10.875" customWidth="1"/>
    <col min="9225" max="9225" width="1.625" customWidth="1"/>
    <col min="9226" max="9226" width="10.75" customWidth="1"/>
    <col min="9227" max="9227" width="11.75" customWidth="1"/>
    <col min="9228" max="9228" width="1.625" customWidth="1"/>
    <col min="9229" max="9229" width="10.625" customWidth="1"/>
    <col min="9230" max="9230" width="10.5" customWidth="1"/>
    <col min="9231" max="9231" width="1.625" customWidth="1"/>
    <col min="9232" max="9232" width="10.5" customWidth="1"/>
    <col min="9473" max="9473" width="8.375" customWidth="1"/>
    <col min="9474" max="9474" width="18.625" customWidth="1"/>
    <col min="9475" max="9475" width="9.625" customWidth="1"/>
    <col min="9476" max="9476" width="9" customWidth="1"/>
    <col min="9477" max="9477" width="10.125" customWidth="1"/>
    <col min="9478" max="9478" width="9.875" customWidth="1"/>
    <col min="9479" max="9479" width="1.625" customWidth="1"/>
    <col min="9480" max="9480" width="10.875" customWidth="1"/>
    <col min="9481" max="9481" width="1.625" customWidth="1"/>
    <col min="9482" max="9482" width="10.75" customWidth="1"/>
    <col min="9483" max="9483" width="11.75" customWidth="1"/>
    <col min="9484" max="9484" width="1.625" customWidth="1"/>
    <col min="9485" max="9485" width="10.625" customWidth="1"/>
    <col min="9486" max="9486" width="10.5" customWidth="1"/>
    <col min="9487" max="9487" width="1.625" customWidth="1"/>
    <col min="9488" max="9488" width="10.5" customWidth="1"/>
    <col min="9729" max="9729" width="8.375" customWidth="1"/>
    <col min="9730" max="9730" width="18.625" customWidth="1"/>
    <col min="9731" max="9731" width="9.625" customWidth="1"/>
    <col min="9732" max="9732" width="9" customWidth="1"/>
    <col min="9733" max="9733" width="10.125" customWidth="1"/>
    <col min="9734" max="9734" width="9.875" customWidth="1"/>
    <col min="9735" max="9735" width="1.625" customWidth="1"/>
    <col min="9736" max="9736" width="10.875" customWidth="1"/>
    <col min="9737" max="9737" width="1.625" customWidth="1"/>
    <col min="9738" max="9738" width="10.75" customWidth="1"/>
    <col min="9739" max="9739" width="11.75" customWidth="1"/>
    <col min="9740" max="9740" width="1.625" customWidth="1"/>
    <col min="9741" max="9741" width="10.625" customWidth="1"/>
    <col min="9742" max="9742" width="10.5" customWidth="1"/>
    <col min="9743" max="9743" width="1.625" customWidth="1"/>
    <col min="9744" max="9744" width="10.5" customWidth="1"/>
    <col min="9985" max="9985" width="8.375" customWidth="1"/>
    <col min="9986" max="9986" width="18.625" customWidth="1"/>
    <col min="9987" max="9987" width="9.625" customWidth="1"/>
    <col min="9988" max="9988" width="9" customWidth="1"/>
    <col min="9989" max="9989" width="10.125" customWidth="1"/>
    <col min="9990" max="9990" width="9.875" customWidth="1"/>
    <col min="9991" max="9991" width="1.625" customWidth="1"/>
    <col min="9992" max="9992" width="10.875" customWidth="1"/>
    <col min="9993" max="9993" width="1.625" customWidth="1"/>
    <col min="9994" max="9994" width="10.75" customWidth="1"/>
    <col min="9995" max="9995" width="11.75" customWidth="1"/>
    <col min="9996" max="9996" width="1.625" customWidth="1"/>
    <col min="9997" max="9997" width="10.625" customWidth="1"/>
    <col min="9998" max="9998" width="10.5" customWidth="1"/>
    <col min="9999" max="9999" width="1.625" customWidth="1"/>
    <col min="10000" max="10000" width="10.5" customWidth="1"/>
    <col min="10241" max="10241" width="8.375" customWidth="1"/>
    <col min="10242" max="10242" width="18.625" customWidth="1"/>
    <col min="10243" max="10243" width="9.625" customWidth="1"/>
    <col min="10244" max="10244" width="9" customWidth="1"/>
    <col min="10245" max="10245" width="10.125" customWidth="1"/>
    <col min="10246" max="10246" width="9.875" customWidth="1"/>
    <col min="10247" max="10247" width="1.625" customWidth="1"/>
    <col min="10248" max="10248" width="10.875" customWidth="1"/>
    <col min="10249" max="10249" width="1.625" customWidth="1"/>
    <col min="10250" max="10250" width="10.75" customWidth="1"/>
    <col min="10251" max="10251" width="11.75" customWidth="1"/>
    <col min="10252" max="10252" width="1.625" customWidth="1"/>
    <col min="10253" max="10253" width="10.625" customWidth="1"/>
    <col min="10254" max="10254" width="10.5" customWidth="1"/>
    <col min="10255" max="10255" width="1.625" customWidth="1"/>
    <col min="10256" max="10256" width="10.5" customWidth="1"/>
    <col min="10497" max="10497" width="8.375" customWidth="1"/>
    <col min="10498" max="10498" width="18.625" customWidth="1"/>
    <col min="10499" max="10499" width="9.625" customWidth="1"/>
    <col min="10500" max="10500" width="9" customWidth="1"/>
    <col min="10501" max="10501" width="10.125" customWidth="1"/>
    <col min="10502" max="10502" width="9.875" customWidth="1"/>
    <col min="10503" max="10503" width="1.625" customWidth="1"/>
    <col min="10504" max="10504" width="10.875" customWidth="1"/>
    <col min="10505" max="10505" width="1.625" customWidth="1"/>
    <col min="10506" max="10506" width="10.75" customWidth="1"/>
    <col min="10507" max="10507" width="11.75" customWidth="1"/>
    <col min="10508" max="10508" width="1.625" customWidth="1"/>
    <col min="10509" max="10509" width="10.625" customWidth="1"/>
    <col min="10510" max="10510" width="10.5" customWidth="1"/>
    <col min="10511" max="10511" width="1.625" customWidth="1"/>
    <col min="10512" max="10512" width="10.5" customWidth="1"/>
    <col min="10753" max="10753" width="8.375" customWidth="1"/>
    <col min="10754" max="10754" width="18.625" customWidth="1"/>
    <col min="10755" max="10755" width="9.625" customWidth="1"/>
    <col min="10756" max="10756" width="9" customWidth="1"/>
    <col min="10757" max="10757" width="10.125" customWidth="1"/>
    <col min="10758" max="10758" width="9.875" customWidth="1"/>
    <col min="10759" max="10759" width="1.625" customWidth="1"/>
    <col min="10760" max="10760" width="10.875" customWidth="1"/>
    <col min="10761" max="10761" width="1.625" customWidth="1"/>
    <col min="10762" max="10762" width="10.75" customWidth="1"/>
    <col min="10763" max="10763" width="11.75" customWidth="1"/>
    <col min="10764" max="10764" width="1.625" customWidth="1"/>
    <col min="10765" max="10765" width="10.625" customWidth="1"/>
    <col min="10766" max="10766" width="10.5" customWidth="1"/>
    <col min="10767" max="10767" width="1.625" customWidth="1"/>
    <col min="10768" max="10768" width="10.5" customWidth="1"/>
    <col min="11009" max="11009" width="8.375" customWidth="1"/>
    <col min="11010" max="11010" width="18.625" customWidth="1"/>
    <col min="11011" max="11011" width="9.625" customWidth="1"/>
    <col min="11012" max="11012" width="9" customWidth="1"/>
    <col min="11013" max="11013" width="10.125" customWidth="1"/>
    <col min="11014" max="11014" width="9.875" customWidth="1"/>
    <col min="11015" max="11015" width="1.625" customWidth="1"/>
    <col min="11016" max="11016" width="10.875" customWidth="1"/>
    <col min="11017" max="11017" width="1.625" customWidth="1"/>
    <col min="11018" max="11018" width="10.75" customWidth="1"/>
    <col min="11019" max="11019" width="11.75" customWidth="1"/>
    <col min="11020" max="11020" width="1.625" customWidth="1"/>
    <col min="11021" max="11021" width="10.625" customWidth="1"/>
    <col min="11022" max="11022" width="10.5" customWidth="1"/>
    <col min="11023" max="11023" width="1.625" customWidth="1"/>
    <col min="11024" max="11024" width="10.5" customWidth="1"/>
    <col min="11265" max="11265" width="8.375" customWidth="1"/>
    <col min="11266" max="11266" width="18.625" customWidth="1"/>
    <col min="11267" max="11267" width="9.625" customWidth="1"/>
    <col min="11268" max="11268" width="9" customWidth="1"/>
    <col min="11269" max="11269" width="10.125" customWidth="1"/>
    <col min="11270" max="11270" width="9.875" customWidth="1"/>
    <col min="11271" max="11271" width="1.625" customWidth="1"/>
    <col min="11272" max="11272" width="10.875" customWidth="1"/>
    <col min="11273" max="11273" width="1.625" customWidth="1"/>
    <col min="11274" max="11274" width="10.75" customWidth="1"/>
    <col min="11275" max="11275" width="11.75" customWidth="1"/>
    <col min="11276" max="11276" width="1.625" customWidth="1"/>
    <col min="11277" max="11277" width="10.625" customWidth="1"/>
    <col min="11278" max="11278" width="10.5" customWidth="1"/>
    <col min="11279" max="11279" width="1.625" customWidth="1"/>
    <col min="11280" max="11280" width="10.5" customWidth="1"/>
    <col min="11521" max="11521" width="8.375" customWidth="1"/>
    <col min="11522" max="11522" width="18.625" customWidth="1"/>
    <col min="11523" max="11523" width="9.625" customWidth="1"/>
    <col min="11524" max="11524" width="9" customWidth="1"/>
    <col min="11525" max="11525" width="10.125" customWidth="1"/>
    <col min="11526" max="11526" width="9.875" customWidth="1"/>
    <col min="11527" max="11527" width="1.625" customWidth="1"/>
    <col min="11528" max="11528" width="10.875" customWidth="1"/>
    <col min="11529" max="11529" width="1.625" customWidth="1"/>
    <col min="11530" max="11530" width="10.75" customWidth="1"/>
    <col min="11531" max="11531" width="11.75" customWidth="1"/>
    <col min="11532" max="11532" width="1.625" customWidth="1"/>
    <col min="11533" max="11533" width="10.625" customWidth="1"/>
    <col min="11534" max="11534" width="10.5" customWidth="1"/>
    <col min="11535" max="11535" width="1.625" customWidth="1"/>
    <col min="11536" max="11536" width="10.5" customWidth="1"/>
    <col min="11777" max="11777" width="8.375" customWidth="1"/>
    <col min="11778" max="11778" width="18.625" customWidth="1"/>
    <col min="11779" max="11779" width="9.625" customWidth="1"/>
    <col min="11780" max="11780" width="9" customWidth="1"/>
    <col min="11781" max="11781" width="10.125" customWidth="1"/>
    <col min="11782" max="11782" width="9.875" customWidth="1"/>
    <col min="11783" max="11783" width="1.625" customWidth="1"/>
    <col min="11784" max="11784" width="10.875" customWidth="1"/>
    <col min="11785" max="11785" width="1.625" customWidth="1"/>
    <col min="11786" max="11786" width="10.75" customWidth="1"/>
    <col min="11787" max="11787" width="11.75" customWidth="1"/>
    <col min="11788" max="11788" width="1.625" customWidth="1"/>
    <col min="11789" max="11789" width="10.625" customWidth="1"/>
    <col min="11790" max="11790" width="10.5" customWidth="1"/>
    <col min="11791" max="11791" width="1.625" customWidth="1"/>
    <col min="11792" max="11792" width="10.5" customWidth="1"/>
    <col min="12033" max="12033" width="8.375" customWidth="1"/>
    <col min="12034" max="12034" width="18.625" customWidth="1"/>
    <col min="12035" max="12035" width="9.625" customWidth="1"/>
    <col min="12036" max="12036" width="9" customWidth="1"/>
    <col min="12037" max="12037" width="10.125" customWidth="1"/>
    <col min="12038" max="12038" width="9.875" customWidth="1"/>
    <col min="12039" max="12039" width="1.625" customWidth="1"/>
    <col min="12040" max="12040" width="10.875" customWidth="1"/>
    <col min="12041" max="12041" width="1.625" customWidth="1"/>
    <col min="12042" max="12042" width="10.75" customWidth="1"/>
    <col min="12043" max="12043" width="11.75" customWidth="1"/>
    <col min="12044" max="12044" width="1.625" customWidth="1"/>
    <col min="12045" max="12045" width="10.625" customWidth="1"/>
    <col min="12046" max="12046" width="10.5" customWidth="1"/>
    <col min="12047" max="12047" width="1.625" customWidth="1"/>
    <col min="12048" max="12048" width="10.5" customWidth="1"/>
    <col min="12289" max="12289" width="8.375" customWidth="1"/>
    <col min="12290" max="12290" width="18.625" customWidth="1"/>
    <col min="12291" max="12291" width="9.625" customWidth="1"/>
    <col min="12292" max="12292" width="9" customWidth="1"/>
    <col min="12293" max="12293" width="10.125" customWidth="1"/>
    <col min="12294" max="12294" width="9.875" customWidth="1"/>
    <col min="12295" max="12295" width="1.625" customWidth="1"/>
    <col min="12296" max="12296" width="10.875" customWidth="1"/>
    <col min="12297" max="12297" width="1.625" customWidth="1"/>
    <col min="12298" max="12298" width="10.75" customWidth="1"/>
    <col min="12299" max="12299" width="11.75" customWidth="1"/>
    <col min="12300" max="12300" width="1.625" customWidth="1"/>
    <col min="12301" max="12301" width="10.625" customWidth="1"/>
    <col min="12302" max="12302" width="10.5" customWidth="1"/>
    <col min="12303" max="12303" width="1.625" customWidth="1"/>
    <col min="12304" max="12304" width="10.5" customWidth="1"/>
    <col min="12545" max="12545" width="8.375" customWidth="1"/>
    <col min="12546" max="12546" width="18.625" customWidth="1"/>
    <col min="12547" max="12547" width="9.625" customWidth="1"/>
    <col min="12548" max="12548" width="9" customWidth="1"/>
    <col min="12549" max="12549" width="10.125" customWidth="1"/>
    <col min="12550" max="12550" width="9.875" customWidth="1"/>
    <col min="12551" max="12551" width="1.625" customWidth="1"/>
    <col min="12552" max="12552" width="10.875" customWidth="1"/>
    <col min="12553" max="12553" width="1.625" customWidth="1"/>
    <col min="12554" max="12554" width="10.75" customWidth="1"/>
    <col min="12555" max="12555" width="11.75" customWidth="1"/>
    <col min="12556" max="12556" width="1.625" customWidth="1"/>
    <col min="12557" max="12557" width="10.625" customWidth="1"/>
    <col min="12558" max="12558" width="10.5" customWidth="1"/>
    <col min="12559" max="12559" width="1.625" customWidth="1"/>
    <col min="12560" max="12560" width="10.5" customWidth="1"/>
    <col min="12801" max="12801" width="8.375" customWidth="1"/>
    <col min="12802" max="12802" width="18.625" customWidth="1"/>
    <col min="12803" max="12803" width="9.625" customWidth="1"/>
    <col min="12804" max="12804" width="9" customWidth="1"/>
    <col min="12805" max="12805" width="10.125" customWidth="1"/>
    <col min="12806" max="12806" width="9.875" customWidth="1"/>
    <col min="12807" max="12807" width="1.625" customWidth="1"/>
    <col min="12808" max="12808" width="10.875" customWidth="1"/>
    <col min="12809" max="12809" width="1.625" customWidth="1"/>
    <col min="12810" max="12810" width="10.75" customWidth="1"/>
    <col min="12811" max="12811" width="11.75" customWidth="1"/>
    <col min="12812" max="12812" width="1.625" customWidth="1"/>
    <col min="12813" max="12813" width="10.625" customWidth="1"/>
    <col min="12814" max="12814" width="10.5" customWidth="1"/>
    <col min="12815" max="12815" width="1.625" customWidth="1"/>
    <col min="12816" max="12816" width="10.5" customWidth="1"/>
    <col min="13057" max="13057" width="8.375" customWidth="1"/>
    <col min="13058" max="13058" width="18.625" customWidth="1"/>
    <col min="13059" max="13059" width="9.625" customWidth="1"/>
    <col min="13060" max="13060" width="9" customWidth="1"/>
    <col min="13061" max="13061" width="10.125" customWidth="1"/>
    <col min="13062" max="13062" width="9.875" customWidth="1"/>
    <col min="13063" max="13063" width="1.625" customWidth="1"/>
    <col min="13064" max="13064" width="10.875" customWidth="1"/>
    <col min="13065" max="13065" width="1.625" customWidth="1"/>
    <col min="13066" max="13066" width="10.75" customWidth="1"/>
    <col min="13067" max="13067" width="11.75" customWidth="1"/>
    <col min="13068" max="13068" width="1.625" customWidth="1"/>
    <col min="13069" max="13069" width="10.625" customWidth="1"/>
    <col min="13070" max="13070" width="10.5" customWidth="1"/>
    <col min="13071" max="13071" width="1.625" customWidth="1"/>
    <col min="13072" max="13072" width="10.5" customWidth="1"/>
    <col min="13313" max="13313" width="8.375" customWidth="1"/>
    <col min="13314" max="13314" width="18.625" customWidth="1"/>
    <col min="13315" max="13315" width="9.625" customWidth="1"/>
    <col min="13316" max="13316" width="9" customWidth="1"/>
    <col min="13317" max="13317" width="10.125" customWidth="1"/>
    <col min="13318" max="13318" width="9.875" customWidth="1"/>
    <col min="13319" max="13319" width="1.625" customWidth="1"/>
    <col min="13320" max="13320" width="10.875" customWidth="1"/>
    <col min="13321" max="13321" width="1.625" customWidth="1"/>
    <col min="13322" max="13322" width="10.75" customWidth="1"/>
    <col min="13323" max="13323" width="11.75" customWidth="1"/>
    <col min="13324" max="13324" width="1.625" customWidth="1"/>
    <col min="13325" max="13325" width="10.625" customWidth="1"/>
    <col min="13326" max="13326" width="10.5" customWidth="1"/>
    <col min="13327" max="13327" width="1.625" customWidth="1"/>
    <col min="13328" max="13328" width="10.5" customWidth="1"/>
    <col min="13569" max="13569" width="8.375" customWidth="1"/>
    <col min="13570" max="13570" width="18.625" customWidth="1"/>
    <col min="13571" max="13571" width="9.625" customWidth="1"/>
    <col min="13572" max="13572" width="9" customWidth="1"/>
    <col min="13573" max="13573" width="10.125" customWidth="1"/>
    <col min="13574" max="13574" width="9.875" customWidth="1"/>
    <col min="13575" max="13575" width="1.625" customWidth="1"/>
    <col min="13576" max="13576" width="10.875" customWidth="1"/>
    <col min="13577" max="13577" width="1.625" customWidth="1"/>
    <col min="13578" max="13578" width="10.75" customWidth="1"/>
    <col min="13579" max="13579" width="11.75" customWidth="1"/>
    <col min="13580" max="13580" width="1.625" customWidth="1"/>
    <col min="13581" max="13581" width="10.625" customWidth="1"/>
    <col min="13582" max="13582" width="10.5" customWidth="1"/>
    <col min="13583" max="13583" width="1.625" customWidth="1"/>
    <col min="13584" max="13584" width="10.5" customWidth="1"/>
    <col min="13825" max="13825" width="8.375" customWidth="1"/>
    <col min="13826" max="13826" width="18.625" customWidth="1"/>
    <col min="13827" max="13827" width="9.625" customWidth="1"/>
    <col min="13828" max="13828" width="9" customWidth="1"/>
    <col min="13829" max="13829" width="10.125" customWidth="1"/>
    <col min="13830" max="13830" width="9.875" customWidth="1"/>
    <col min="13831" max="13831" width="1.625" customWidth="1"/>
    <col min="13832" max="13832" width="10.875" customWidth="1"/>
    <col min="13833" max="13833" width="1.625" customWidth="1"/>
    <col min="13834" max="13834" width="10.75" customWidth="1"/>
    <col min="13835" max="13835" width="11.75" customWidth="1"/>
    <col min="13836" max="13836" width="1.625" customWidth="1"/>
    <col min="13837" max="13837" width="10.625" customWidth="1"/>
    <col min="13838" max="13838" width="10.5" customWidth="1"/>
    <col min="13839" max="13839" width="1.625" customWidth="1"/>
    <col min="13840" max="13840" width="10.5" customWidth="1"/>
    <col min="14081" max="14081" width="8.375" customWidth="1"/>
    <col min="14082" max="14082" width="18.625" customWidth="1"/>
    <col min="14083" max="14083" width="9.625" customWidth="1"/>
    <col min="14084" max="14084" width="9" customWidth="1"/>
    <col min="14085" max="14085" width="10.125" customWidth="1"/>
    <col min="14086" max="14086" width="9.875" customWidth="1"/>
    <col min="14087" max="14087" width="1.625" customWidth="1"/>
    <col min="14088" max="14088" width="10.875" customWidth="1"/>
    <col min="14089" max="14089" width="1.625" customWidth="1"/>
    <col min="14090" max="14090" width="10.75" customWidth="1"/>
    <col min="14091" max="14091" width="11.75" customWidth="1"/>
    <col min="14092" max="14092" width="1.625" customWidth="1"/>
    <col min="14093" max="14093" width="10.625" customWidth="1"/>
    <col min="14094" max="14094" width="10.5" customWidth="1"/>
    <col min="14095" max="14095" width="1.625" customWidth="1"/>
    <col min="14096" max="14096" width="10.5" customWidth="1"/>
    <col min="14337" max="14337" width="8.375" customWidth="1"/>
    <col min="14338" max="14338" width="18.625" customWidth="1"/>
    <col min="14339" max="14339" width="9.625" customWidth="1"/>
    <col min="14340" max="14340" width="9" customWidth="1"/>
    <col min="14341" max="14341" width="10.125" customWidth="1"/>
    <col min="14342" max="14342" width="9.875" customWidth="1"/>
    <col min="14343" max="14343" width="1.625" customWidth="1"/>
    <col min="14344" max="14344" width="10.875" customWidth="1"/>
    <col min="14345" max="14345" width="1.625" customWidth="1"/>
    <col min="14346" max="14346" width="10.75" customWidth="1"/>
    <col min="14347" max="14347" width="11.75" customWidth="1"/>
    <col min="14348" max="14348" width="1.625" customWidth="1"/>
    <col min="14349" max="14349" width="10.625" customWidth="1"/>
    <col min="14350" max="14350" width="10.5" customWidth="1"/>
    <col min="14351" max="14351" width="1.625" customWidth="1"/>
    <col min="14352" max="14352" width="10.5" customWidth="1"/>
    <col min="14593" max="14593" width="8.375" customWidth="1"/>
    <col min="14594" max="14594" width="18.625" customWidth="1"/>
    <col min="14595" max="14595" width="9.625" customWidth="1"/>
    <col min="14596" max="14596" width="9" customWidth="1"/>
    <col min="14597" max="14597" width="10.125" customWidth="1"/>
    <col min="14598" max="14598" width="9.875" customWidth="1"/>
    <col min="14599" max="14599" width="1.625" customWidth="1"/>
    <col min="14600" max="14600" width="10.875" customWidth="1"/>
    <col min="14601" max="14601" width="1.625" customWidth="1"/>
    <col min="14602" max="14602" width="10.75" customWidth="1"/>
    <col min="14603" max="14603" width="11.75" customWidth="1"/>
    <col min="14604" max="14604" width="1.625" customWidth="1"/>
    <col min="14605" max="14605" width="10.625" customWidth="1"/>
    <col min="14606" max="14606" width="10.5" customWidth="1"/>
    <col min="14607" max="14607" width="1.625" customWidth="1"/>
    <col min="14608" max="14608" width="10.5" customWidth="1"/>
    <col min="14849" max="14849" width="8.375" customWidth="1"/>
    <col min="14850" max="14850" width="18.625" customWidth="1"/>
    <col min="14851" max="14851" width="9.625" customWidth="1"/>
    <col min="14852" max="14852" width="9" customWidth="1"/>
    <col min="14853" max="14853" width="10.125" customWidth="1"/>
    <col min="14854" max="14854" width="9.875" customWidth="1"/>
    <col min="14855" max="14855" width="1.625" customWidth="1"/>
    <col min="14856" max="14856" width="10.875" customWidth="1"/>
    <col min="14857" max="14857" width="1.625" customWidth="1"/>
    <col min="14858" max="14858" width="10.75" customWidth="1"/>
    <col min="14859" max="14859" width="11.75" customWidth="1"/>
    <col min="14860" max="14860" width="1.625" customWidth="1"/>
    <col min="14861" max="14861" width="10.625" customWidth="1"/>
    <col min="14862" max="14862" width="10.5" customWidth="1"/>
    <col min="14863" max="14863" width="1.625" customWidth="1"/>
    <col min="14864" max="14864" width="10.5" customWidth="1"/>
    <col min="15105" max="15105" width="8.375" customWidth="1"/>
    <col min="15106" max="15106" width="18.625" customWidth="1"/>
    <col min="15107" max="15107" width="9.625" customWidth="1"/>
    <col min="15108" max="15108" width="9" customWidth="1"/>
    <col min="15109" max="15109" width="10.125" customWidth="1"/>
    <col min="15110" max="15110" width="9.875" customWidth="1"/>
    <col min="15111" max="15111" width="1.625" customWidth="1"/>
    <col min="15112" max="15112" width="10.875" customWidth="1"/>
    <col min="15113" max="15113" width="1.625" customWidth="1"/>
    <col min="15114" max="15114" width="10.75" customWidth="1"/>
    <col min="15115" max="15115" width="11.75" customWidth="1"/>
    <col min="15116" max="15116" width="1.625" customWidth="1"/>
    <col min="15117" max="15117" width="10.625" customWidth="1"/>
    <col min="15118" max="15118" width="10.5" customWidth="1"/>
    <col min="15119" max="15119" width="1.625" customWidth="1"/>
    <col min="15120" max="15120" width="10.5" customWidth="1"/>
    <col min="15361" max="15361" width="8.375" customWidth="1"/>
    <col min="15362" max="15362" width="18.625" customWidth="1"/>
    <col min="15363" max="15363" width="9.625" customWidth="1"/>
    <col min="15364" max="15364" width="9" customWidth="1"/>
    <col min="15365" max="15365" width="10.125" customWidth="1"/>
    <col min="15366" max="15366" width="9.875" customWidth="1"/>
    <col min="15367" max="15367" width="1.625" customWidth="1"/>
    <col min="15368" max="15368" width="10.875" customWidth="1"/>
    <col min="15369" max="15369" width="1.625" customWidth="1"/>
    <col min="15370" max="15370" width="10.75" customWidth="1"/>
    <col min="15371" max="15371" width="11.75" customWidth="1"/>
    <col min="15372" max="15372" width="1.625" customWidth="1"/>
    <col min="15373" max="15373" width="10.625" customWidth="1"/>
    <col min="15374" max="15374" width="10.5" customWidth="1"/>
    <col min="15375" max="15375" width="1.625" customWidth="1"/>
    <col min="15376" max="15376" width="10.5" customWidth="1"/>
    <col min="15617" max="15617" width="8.375" customWidth="1"/>
    <col min="15618" max="15618" width="18.625" customWidth="1"/>
    <col min="15619" max="15619" width="9.625" customWidth="1"/>
    <col min="15620" max="15620" width="9" customWidth="1"/>
    <col min="15621" max="15621" width="10.125" customWidth="1"/>
    <col min="15622" max="15622" width="9.875" customWidth="1"/>
    <col min="15623" max="15623" width="1.625" customWidth="1"/>
    <col min="15624" max="15624" width="10.875" customWidth="1"/>
    <col min="15625" max="15625" width="1.625" customWidth="1"/>
    <col min="15626" max="15626" width="10.75" customWidth="1"/>
    <col min="15627" max="15627" width="11.75" customWidth="1"/>
    <col min="15628" max="15628" width="1.625" customWidth="1"/>
    <col min="15629" max="15629" width="10.625" customWidth="1"/>
    <col min="15630" max="15630" width="10.5" customWidth="1"/>
    <col min="15631" max="15631" width="1.625" customWidth="1"/>
    <col min="15632" max="15632" width="10.5" customWidth="1"/>
    <col min="15873" max="15873" width="8.375" customWidth="1"/>
    <col min="15874" max="15874" width="18.625" customWidth="1"/>
    <col min="15875" max="15875" width="9.625" customWidth="1"/>
    <col min="15876" max="15876" width="9" customWidth="1"/>
    <col min="15877" max="15877" width="10.125" customWidth="1"/>
    <col min="15878" max="15878" width="9.875" customWidth="1"/>
    <col min="15879" max="15879" width="1.625" customWidth="1"/>
    <col min="15880" max="15880" width="10.875" customWidth="1"/>
    <col min="15881" max="15881" width="1.625" customWidth="1"/>
    <col min="15882" max="15882" width="10.75" customWidth="1"/>
    <col min="15883" max="15883" width="11.75" customWidth="1"/>
    <col min="15884" max="15884" width="1.625" customWidth="1"/>
    <col min="15885" max="15885" width="10.625" customWidth="1"/>
    <col min="15886" max="15886" width="10.5" customWidth="1"/>
    <col min="15887" max="15887" width="1.625" customWidth="1"/>
    <col min="15888" max="15888" width="10.5" customWidth="1"/>
    <col min="16129" max="16129" width="8.375" customWidth="1"/>
    <col min="16130" max="16130" width="18.625" customWidth="1"/>
    <col min="16131" max="16131" width="9.625" customWidth="1"/>
    <col min="16132" max="16132" width="9" customWidth="1"/>
    <col min="16133" max="16133" width="10.125" customWidth="1"/>
    <col min="16134" max="16134" width="9.875" customWidth="1"/>
    <col min="16135" max="16135" width="1.625" customWidth="1"/>
    <col min="16136" max="16136" width="10.875" customWidth="1"/>
    <col min="16137" max="16137" width="1.625" customWidth="1"/>
    <col min="16138" max="16138" width="10.75" customWidth="1"/>
    <col min="16139" max="16139" width="11.75" customWidth="1"/>
    <col min="16140" max="16140" width="1.625" customWidth="1"/>
    <col min="16141" max="16141" width="10.625" customWidth="1"/>
    <col min="16142" max="16142" width="10.5" customWidth="1"/>
    <col min="16143" max="16143" width="1.625" customWidth="1"/>
    <col min="16144" max="16144" width="10.5" customWidth="1"/>
  </cols>
  <sheetData>
    <row r="1" spans="1:23" x14ac:dyDescent="0.15">
      <c r="A1" s="14" t="s">
        <v>17</v>
      </c>
      <c r="B1" s="8"/>
      <c r="C1" s="8"/>
      <c r="D1" s="8"/>
      <c r="E1" s="8"/>
      <c r="F1" s="8"/>
      <c r="G1" s="8"/>
      <c r="H1" s="8"/>
      <c r="I1" s="8"/>
      <c r="J1" s="8"/>
      <c r="K1" s="8"/>
      <c r="L1" s="8"/>
      <c r="M1" s="298"/>
      <c r="N1" s="298"/>
      <c r="O1" s="8"/>
      <c r="P1" s="8"/>
    </row>
    <row r="2" spans="1:23" ht="12.75" x14ac:dyDescent="0.2">
      <c r="A2" s="15" t="s">
        <v>0</v>
      </c>
      <c r="B2" s="9"/>
      <c r="C2" s="10" t="s">
        <v>3</v>
      </c>
      <c r="D2" s="8"/>
      <c r="E2" s="8"/>
      <c r="F2" s="8"/>
      <c r="G2" s="8"/>
      <c r="H2" s="10" t="s">
        <v>3</v>
      </c>
      <c r="I2" s="10"/>
      <c r="J2" s="8"/>
      <c r="K2" s="8"/>
      <c r="L2" s="8"/>
      <c r="M2" s="298"/>
      <c r="N2" s="298"/>
      <c r="O2" s="10" t="s">
        <v>195</v>
      </c>
      <c r="P2" s="8"/>
    </row>
    <row r="3" spans="1:23" ht="12.75" x14ac:dyDescent="0.2">
      <c r="A3" s="15" t="s">
        <v>18</v>
      </c>
      <c r="B3" s="9"/>
      <c r="C3" s="10"/>
      <c r="D3" s="8"/>
      <c r="E3" s="8"/>
      <c r="F3" s="8"/>
      <c r="G3" s="8"/>
      <c r="H3" s="8"/>
      <c r="I3" s="8"/>
      <c r="J3" s="8"/>
      <c r="K3" s="8"/>
      <c r="L3" s="8"/>
      <c r="M3" s="298"/>
      <c r="N3" s="298"/>
      <c r="O3" s="8"/>
      <c r="P3" s="8"/>
    </row>
    <row r="4" spans="1:23" ht="12.75" x14ac:dyDescent="0.2">
      <c r="A4" s="9" t="s">
        <v>3</v>
      </c>
      <c r="B4" s="9"/>
      <c r="C4" s="10"/>
      <c r="D4" s="8"/>
      <c r="E4" s="8"/>
      <c r="F4" s="8"/>
      <c r="G4" s="8"/>
      <c r="H4" s="8"/>
      <c r="I4" s="8"/>
      <c r="J4" s="8"/>
      <c r="K4" s="8"/>
      <c r="L4" s="8"/>
      <c r="M4" s="8"/>
      <c r="N4" s="8"/>
      <c r="O4" s="8"/>
      <c r="P4" s="8"/>
    </row>
    <row r="5" spans="1:23" ht="12.75" x14ac:dyDescent="0.2">
      <c r="A5" s="10"/>
      <c r="B5" s="10"/>
      <c r="C5" s="10"/>
      <c r="D5" s="8"/>
      <c r="E5" s="8"/>
      <c r="F5" s="8"/>
      <c r="G5" s="8"/>
      <c r="H5" s="8"/>
      <c r="I5" s="8"/>
      <c r="J5" s="8"/>
      <c r="K5" s="8"/>
      <c r="L5" s="8"/>
      <c r="M5" s="8"/>
      <c r="N5" s="8"/>
      <c r="O5" s="8"/>
      <c r="P5" s="8"/>
    </row>
    <row r="6" spans="1:23" ht="12.75" x14ac:dyDescent="0.2">
      <c r="A6" s="275" t="s">
        <v>196</v>
      </c>
      <c r="B6" s="275"/>
      <c r="C6" s="275"/>
      <c r="D6" s="275"/>
      <c r="E6" s="275"/>
      <c r="F6" s="275"/>
      <c r="G6" s="275"/>
      <c r="H6" s="275"/>
      <c r="I6" s="275"/>
      <c r="J6" s="275"/>
      <c r="K6" s="275"/>
      <c r="L6" s="275"/>
      <c r="M6" s="275"/>
      <c r="N6" s="275"/>
      <c r="O6" s="275"/>
      <c r="P6" s="275"/>
    </row>
    <row r="7" spans="1:23" ht="12.75" x14ac:dyDescent="0.2">
      <c r="A7" s="275" t="s">
        <v>197</v>
      </c>
      <c r="B7" s="275"/>
      <c r="C7" s="275"/>
      <c r="D7" s="275"/>
      <c r="E7" s="275"/>
      <c r="F7" s="275"/>
      <c r="G7" s="275"/>
      <c r="H7" s="275"/>
      <c r="I7" s="275"/>
      <c r="J7" s="275"/>
      <c r="K7" s="275"/>
      <c r="L7" s="275"/>
      <c r="M7" s="275"/>
      <c r="N7" s="275"/>
      <c r="O7" s="275"/>
      <c r="P7" s="275"/>
    </row>
    <row r="8" spans="1:23" ht="12.75" x14ac:dyDescent="0.2">
      <c r="A8" s="9"/>
      <c r="B8" s="10"/>
      <c r="C8" s="10"/>
      <c r="D8" s="8"/>
      <c r="E8" s="8"/>
      <c r="F8" s="8"/>
      <c r="G8" s="8"/>
      <c r="H8" s="8"/>
      <c r="I8" s="8"/>
      <c r="J8" s="8"/>
      <c r="K8" s="8"/>
      <c r="L8" s="8"/>
      <c r="M8" s="8"/>
      <c r="N8" s="8"/>
      <c r="O8" s="8"/>
      <c r="P8" s="8"/>
    </row>
    <row r="9" spans="1:23" ht="12.75" x14ac:dyDescent="0.2">
      <c r="A9" s="10" t="s">
        <v>239</v>
      </c>
      <c r="B9" s="10" t="str">
        <f>+FORM229!B10</f>
        <v>BANCO CAPITAL S. A.</v>
      </c>
      <c r="C9" s="10"/>
      <c r="D9" s="8" t="s">
        <v>16</v>
      </c>
      <c r="E9" s="8"/>
      <c r="F9" s="8"/>
      <c r="G9" s="8"/>
      <c r="H9" s="8"/>
      <c r="I9" s="8"/>
      <c r="J9" s="8"/>
      <c r="K9" s="8"/>
      <c r="L9" s="8"/>
      <c r="M9" s="8"/>
      <c r="N9" s="8"/>
      <c r="O9" s="8"/>
      <c r="P9" s="8"/>
    </row>
    <row r="10" spans="1:23" ht="12.75" x14ac:dyDescent="0.2">
      <c r="A10" s="10" t="str">
        <f>+FORM229!A12</f>
        <v xml:space="preserve">FECHA  : </v>
      </c>
      <c r="B10" s="10" t="str">
        <f>+FORM229!B12</f>
        <v>Al 31 DE JULIO DE 2024</v>
      </c>
      <c r="C10" s="10"/>
      <c r="D10" s="8"/>
      <c r="E10" s="8"/>
      <c r="F10" s="8"/>
      <c r="G10" s="8"/>
      <c r="H10" s="8"/>
      <c r="I10" s="8"/>
      <c r="J10" s="8"/>
      <c r="K10" s="8"/>
      <c r="L10" s="8"/>
      <c r="M10" s="8"/>
      <c r="N10" s="8"/>
      <c r="O10" s="8"/>
      <c r="P10" s="8"/>
    </row>
    <row r="11" spans="1:23" ht="12.75" x14ac:dyDescent="0.2">
      <c r="A11" s="10"/>
      <c r="B11" s="163" t="s">
        <v>3</v>
      </c>
      <c r="C11" s="10"/>
      <c r="D11" s="8"/>
      <c r="E11" s="8"/>
      <c r="F11" s="8"/>
      <c r="G11" s="8"/>
      <c r="H11" s="8"/>
      <c r="I11" s="8"/>
      <c r="J11" s="8"/>
      <c r="K11" s="8"/>
      <c r="L11" s="8"/>
      <c r="M11" s="8"/>
      <c r="N11" s="8"/>
      <c r="O11" s="8"/>
      <c r="P11" s="8"/>
    </row>
    <row r="12" spans="1:23" ht="12.75" x14ac:dyDescent="0.2">
      <c r="A12" s="310" t="s">
        <v>3</v>
      </c>
      <c r="B12" s="310" t="s">
        <v>3</v>
      </c>
      <c r="C12" s="310" t="s">
        <v>3</v>
      </c>
      <c r="D12" s="310" t="s">
        <v>3</v>
      </c>
      <c r="E12" s="310" t="s">
        <v>3</v>
      </c>
      <c r="F12" s="310" t="s">
        <v>3</v>
      </c>
      <c r="G12" s="165"/>
      <c r="H12" s="317" t="s">
        <v>198</v>
      </c>
      <c r="I12" s="166"/>
      <c r="J12" s="319" t="s">
        <v>199</v>
      </c>
      <c r="K12" s="319"/>
      <c r="L12" s="167"/>
      <c r="M12" s="319" t="s">
        <v>200</v>
      </c>
      <c r="N12" s="319"/>
      <c r="O12" s="165"/>
      <c r="P12" s="328" t="s">
        <v>201</v>
      </c>
      <c r="Q12" s="1"/>
      <c r="R12" s="1"/>
      <c r="S12" s="1"/>
      <c r="T12" s="1"/>
      <c r="U12" s="1"/>
    </row>
    <row r="13" spans="1:23" ht="12.75" x14ac:dyDescent="0.2">
      <c r="A13" s="311" t="s">
        <v>19</v>
      </c>
      <c r="B13" s="311" t="s">
        <v>202</v>
      </c>
      <c r="C13" s="311" t="s">
        <v>203</v>
      </c>
      <c r="D13" s="312" t="s">
        <v>204</v>
      </c>
      <c r="E13" s="311" t="s">
        <v>205</v>
      </c>
      <c r="F13" s="311" t="s">
        <v>206</v>
      </c>
      <c r="G13" s="165"/>
      <c r="H13" s="318" t="s">
        <v>207</v>
      </c>
      <c r="I13" s="166"/>
      <c r="J13" s="320" t="s">
        <v>208</v>
      </c>
      <c r="K13" s="320"/>
      <c r="L13" s="165"/>
      <c r="M13" s="320" t="s">
        <v>208</v>
      </c>
      <c r="N13" s="320"/>
      <c r="O13" s="165"/>
      <c r="P13" s="329" t="s">
        <v>209</v>
      </c>
      <c r="Q13" s="8"/>
      <c r="R13" s="8"/>
      <c r="S13" s="8"/>
    </row>
    <row r="14" spans="1:23" ht="12.75" x14ac:dyDescent="0.2">
      <c r="A14" s="313"/>
      <c r="B14" s="311"/>
      <c r="C14" s="311"/>
      <c r="D14" s="311" t="s">
        <v>210</v>
      </c>
      <c r="E14" s="311" t="s">
        <v>211</v>
      </c>
      <c r="F14" s="311" t="s">
        <v>212</v>
      </c>
      <c r="G14" s="165"/>
      <c r="H14" s="318" t="s">
        <v>213</v>
      </c>
      <c r="I14" s="166"/>
      <c r="J14" s="321" t="s">
        <v>214</v>
      </c>
      <c r="K14" s="321"/>
      <c r="L14" s="165"/>
      <c r="M14" s="321" t="s">
        <v>215</v>
      </c>
      <c r="N14" s="321"/>
      <c r="O14" s="165"/>
      <c r="P14" s="313" t="s">
        <v>216</v>
      </c>
      <c r="Q14" s="11"/>
      <c r="R14" s="11"/>
      <c r="S14" s="11"/>
      <c r="T14" s="1"/>
      <c r="U14" s="1"/>
      <c r="V14" s="1"/>
      <c r="W14" s="1"/>
    </row>
    <row r="15" spans="1:23" ht="12.75" thickBot="1" x14ac:dyDescent="0.2">
      <c r="A15" s="314"/>
      <c r="B15" s="312"/>
      <c r="C15" s="312"/>
      <c r="D15" s="312"/>
      <c r="E15" s="312"/>
      <c r="F15" s="312" t="s">
        <v>217</v>
      </c>
      <c r="G15" s="166"/>
      <c r="H15" s="318" t="s">
        <v>218</v>
      </c>
      <c r="I15" s="166"/>
      <c r="J15" s="318" t="s">
        <v>219</v>
      </c>
      <c r="K15" s="322" t="s">
        <v>220</v>
      </c>
      <c r="L15" s="170"/>
      <c r="M15" s="324" t="s">
        <v>221</v>
      </c>
      <c r="N15" s="325" t="s">
        <v>220</v>
      </c>
      <c r="O15" s="166"/>
      <c r="P15" s="330"/>
      <c r="Q15" s="91"/>
      <c r="R15" s="91"/>
      <c r="S15" s="91"/>
      <c r="T15" s="91"/>
    </row>
    <row r="16" spans="1:23" x14ac:dyDescent="0.15">
      <c r="A16" s="315"/>
      <c r="B16" s="315"/>
      <c r="C16" s="315"/>
      <c r="D16" s="315"/>
      <c r="E16" s="316" t="s">
        <v>20</v>
      </c>
      <c r="F16" s="316" t="s">
        <v>21</v>
      </c>
      <c r="G16" s="168"/>
      <c r="H16" s="316" t="s">
        <v>22</v>
      </c>
      <c r="I16" s="166"/>
      <c r="J16" s="323" t="s">
        <v>23</v>
      </c>
      <c r="K16" s="316" t="s">
        <v>222</v>
      </c>
      <c r="L16" s="170"/>
      <c r="M16" s="326" t="s">
        <v>24</v>
      </c>
      <c r="N16" s="327" t="s">
        <v>223</v>
      </c>
      <c r="O16" s="166"/>
      <c r="P16" s="327" t="s">
        <v>224</v>
      </c>
      <c r="Q16" s="91"/>
      <c r="R16" s="91"/>
      <c r="S16" s="91"/>
      <c r="T16" s="91"/>
    </row>
    <row r="17" spans="1:20" x14ac:dyDescent="0.15">
      <c r="A17" s="168"/>
      <c r="B17" s="168"/>
      <c r="C17" s="168"/>
      <c r="D17" s="168"/>
      <c r="E17" s="168"/>
      <c r="F17" s="168"/>
      <c r="G17" s="168"/>
      <c r="H17" s="169"/>
      <c r="I17" s="168"/>
      <c r="J17" s="168"/>
      <c r="K17" s="168"/>
      <c r="L17" s="168"/>
      <c r="M17" s="168"/>
      <c r="N17" s="168"/>
      <c r="O17" s="168"/>
      <c r="P17" s="168"/>
      <c r="Q17" s="91"/>
      <c r="R17" s="91"/>
      <c r="S17" s="91"/>
      <c r="T17" s="91"/>
    </row>
    <row r="18" spans="1:20" ht="12.75" x14ac:dyDescent="0.2">
      <c r="A18" s="24">
        <v>190205</v>
      </c>
      <c r="B18" s="171" t="s">
        <v>225</v>
      </c>
      <c r="C18" s="24"/>
      <c r="D18" s="18"/>
      <c r="E18" s="164" t="s">
        <v>3</v>
      </c>
      <c r="F18" s="164" t="s">
        <v>3</v>
      </c>
      <c r="G18" s="109"/>
      <c r="H18" s="164" t="s">
        <v>3</v>
      </c>
      <c r="I18" s="165"/>
      <c r="J18" s="172" t="s">
        <v>3</v>
      </c>
      <c r="K18" s="164" t="s">
        <v>3</v>
      </c>
      <c r="L18" s="165"/>
      <c r="M18" s="172" t="s">
        <v>3</v>
      </c>
      <c r="N18" s="164" t="s">
        <v>3</v>
      </c>
      <c r="O18" s="165"/>
      <c r="P18" s="173" t="s">
        <v>3</v>
      </c>
    </row>
    <row r="19" spans="1:20" ht="12.75" x14ac:dyDescent="0.2">
      <c r="A19" s="12"/>
      <c r="B19" s="162"/>
      <c r="C19" s="12"/>
      <c r="D19" s="11"/>
      <c r="E19" s="12">
        <v>0</v>
      </c>
      <c r="F19" s="12">
        <v>0</v>
      </c>
      <c r="G19" s="11"/>
      <c r="H19" s="174">
        <v>0</v>
      </c>
      <c r="I19" s="12"/>
      <c r="J19" s="11">
        <v>0</v>
      </c>
      <c r="K19" s="174">
        <f>+J19-E19</f>
        <v>0</v>
      </c>
      <c r="L19" s="12"/>
      <c r="M19" s="11">
        <v>0</v>
      </c>
      <c r="N19" s="174">
        <v>0</v>
      </c>
      <c r="O19" s="12"/>
      <c r="P19" s="175"/>
    </row>
    <row r="20" spans="1:20" ht="12.75" x14ac:dyDescent="0.2">
      <c r="A20" s="158"/>
      <c r="B20" s="176" t="s">
        <v>226</v>
      </c>
      <c r="C20" s="158"/>
      <c r="D20" s="177"/>
      <c r="E20" s="158" t="s">
        <v>3</v>
      </c>
      <c r="F20" s="157">
        <v>0</v>
      </c>
      <c r="G20" s="178" t="s">
        <v>3</v>
      </c>
      <c r="H20" s="157">
        <v>0</v>
      </c>
      <c r="I20" s="12"/>
      <c r="J20" s="179"/>
      <c r="K20" s="157">
        <f>+K19</f>
        <v>0</v>
      </c>
      <c r="L20" s="12"/>
      <c r="M20" s="179"/>
      <c r="N20" s="180">
        <v>0</v>
      </c>
      <c r="O20" s="12"/>
      <c r="P20" s="181">
        <v>0</v>
      </c>
    </row>
    <row r="21" spans="1:20" ht="12.75" x14ac:dyDescent="0.2">
      <c r="A21" s="12">
        <v>190210</v>
      </c>
      <c r="B21" s="162" t="s">
        <v>227</v>
      </c>
      <c r="C21" s="12"/>
      <c r="D21" s="11"/>
      <c r="E21" s="12" t="s">
        <v>3</v>
      </c>
      <c r="F21" s="12" t="s">
        <v>3</v>
      </c>
      <c r="G21" s="11"/>
      <c r="H21" s="174" t="s">
        <v>3</v>
      </c>
      <c r="I21" s="12"/>
      <c r="J21" s="11"/>
      <c r="K21" s="174"/>
      <c r="L21" s="12"/>
      <c r="M21" s="11"/>
      <c r="N21" s="174"/>
      <c r="O21" s="12"/>
      <c r="P21" s="175"/>
    </row>
    <row r="22" spans="1:20" ht="12.75" x14ac:dyDescent="0.2">
      <c r="A22" s="12"/>
      <c r="B22" s="162"/>
      <c r="C22" s="12"/>
      <c r="D22" s="11"/>
      <c r="E22" s="12">
        <v>0</v>
      </c>
      <c r="F22" s="12">
        <v>0</v>
      </c>
      <c r="G22" s="11"/>
      <c r="H22" s="174">
        <v>0</v>
      </c>
      <c r="I22" s="12"/>
      <c r="J22" s="11">
        <v>0</v>
      </c>
      <c r="K22" s="174">
        <f>+J22-E22</f>
        <v>0</v>
      </c>
      <c r="L22" s="12"/>
      <c r="M22" s="11">
        <v>0</v>
      </c>
      <c r="N22" s="174">
        <v>0</v>
      </c>
      <c r="O22" s="12"/>
      <c r="P22" s="175"/>
    </row>
    <row r="23" spans="1:20" ht="12.75" x14ac:dyDescent="0.2">
      <c r="A23" s="158"/>
      <c r="B23" s="176" t="s">
        <v>226</v>
      </c>
      <c r="C23" s="158"/>
      <c r="D23" s="177"/>
      <c r="E23" s="158"/>
      <c r="F23" s="157">
        <v>0</v>
      </c>
      <c r="G23" s="178"/>
      <c r="H23" s="157">
        <v>0</v>
      </c>
      <c r="I23" s="12"/>
      <c r="J23" s="179"/>
      <c r="K23" s="157">
        <f>+K22</f>
        <v>0</v>
      </c>
      <c r="L23" s="12"/>
      <c r="M23" s="179"/>
      <c r="N23" s="180">
        <v>0</v>
      </c>
      <c r="O23" s="12"/>
      <c r="P23" s="181">
        <v>0</v>
      </c>
    </row>
    <row r="24" spans="1:20" ht="12.75" x14ac:dyDescent="0.2">
      <c r="A24" s="12">
        <v>190215</v>
      </c>
      <c r="B24" s="162" t="s">
        <v>228</v>
      </c>
      <c r="C24" s="12"/>
      <c r="D24" s="11"/>
      <c r="E24" s="12"/>
      <c r="F24" s="12"/>
      <c r="G24" s="11"/>
      <c r="H24" s="174"/>
      <c r="I24" s="12"/>
      <c r="J24" s="11"/>
      <c r="K24" s="174"/>
      <c r="L24" s="12"/>
      <c r="M24" s="11"/>
      <c r="N24" s="174"/>
      <c r="O24" s="12"/>
      <c r="P24" s="175"/>
    </row>
    <row r="25" spans="1:20" ht="12.75" x14ac:dyDescent="0.2">
      <c r="A25" s="12"/>
      <c r="B25" s="162"/>
      <c r="C25" s="12"/>
      <c r="D25" s="11"/>
      <c r="E25" s="12">
        <v>0</v>
      </c>
      <c r="F25" s="12">
        <v>0</v>
      </c>
      <c r="G25" s="11"/>
      <c r="H25" s="174">
        <v>0</v>
      </c>
      <c r="I25" s="12"/>
      <c r="J25" s="11">
        <v>0</v>
      </c>
      <c r="K25" s="174">
        <f>+J25-E25</f>
        <v>0</v>
      </c>
      <c r="L25" s="12"/>
      <c r="M25" s="11">
        <v>0</v>
      </c>
      <c r="N25" s="174">
        <v>0</v>
      </c>
      <c r="O25" s="12"/>
      <c r="P25" s="175"/>
    </row>
    <row r="26" spans="1:20" ht="12.75" x14ac:dyDescent="0.2">
      <c r="A26" s="158"/>
      <c r="B26" s="176" t="s">
        <v>226</v>
      </c>
      <c r="C26" s="158"/>
      <c r="D26" s="177"/>
      <c r="E26" s="158"/>
      <c r="F26" s="157">
        <v>0</v>
      </c>
      <c r="G26" s="178"/>
      <c r="H26" s="157">
        <v>0</v>
      </c>
      <c r="I26" s="12"/>
      <c r="J26" s="179"/>
      <c r="K26" s="157">
        <f>+K25</f>
        <v>0</v>
      </c>
      <c r="L26" s="12"/>
      <c r="M26" s="179"/>
      <c r="N26" s="180">
        <v>0</v>
      </c>
      <c r="O26" s="12"/>
      <c r="P26" s="181">
        <v>0</v>
      </c>
    </row>
    <row r="27" spans="1:20" ht="12.75" x14ac:dyDescent="0.2">
      <c r="A27" s="12">
        <v>190220</v>
      </c>
      <c r="B27" s="162" t="s">
        <v>229</v>
      </c>
      <c r="C27" s="12"/>
      <c r="D27" s="11"/>
      <c r="E27" s="12"/>
      <c r="F27" s="12"/>
      <c r="G27" s="11"/>
      <c r="H27" s="174"/>
      <c r="I27" s="12"/>
      <c r="J27" s="11"/>
      <c r="K27" s="174"/>
      <c r="L27" s="12"/>
      <c r="M27" s="11"/>
      <c r="N27" s="174"/>
      <c r="O27" s="12"/>
      <c r="P27" s="175"/>
    </row>
    <row r="28" spans="1:20" ht="12.75" x14ac:dyDescent="0.2">
      <c r="A28" s="12"/>
      <c r="B28" s="162" t="s">
        <v>230</v>
      </c>
      <c r="C28" s="12"/>
      <c r="D28" s="11"/>
      <c r="E28" s="12"/>
      <c r="F28" s="12" t="s">
        <v>3</v>
      </c>
      <c r="G28" s="11"/>
      <c r="H28" s="174" t="s">
        <v>3</v>
      </c>
      <c r="I28" s="12"/>
      <c r="J28" s="11"/>
      <c r="K28" s="174"/>
      <c r="L28" s="12"/>
      <c r="M28" s="11"/>
      <c r="N28" s="174"/>
      <c r="O28" s="12"/>
      <c r="P28" s="175"/>
    </row>
    <row r="29" spans="1:20" ht="12.75" x14ac:dyDescent="0.2">
      <c r="A29" s="12"/>
      <c r="B29" s="162"/>
      <c r="C29" s="12"/>
      <c r="D29" s="11"/>
      <c r="E29" s="12">
        <v>0</v>
      </c>
      <c r="F29" s="12">
        <v>0</v>
      </c>
      <c r="G29" s="11"/>
      <c r="H29" s="174">
        <v>0</v>
      </c>
      <c r="I29" s="12"/>
      <c r="J29" s="11">
        <v>0</v>
      </c>
      <c r="K29" s="174">
        <f>+J29-E29</f>
        <v>0</v>
      </c>
      <c r="L29" s="12"/>
      <c r="M29" s="11">
        <v>0</v>
      </c>
      <c r="N29" s="174">
        <v>0</v>
      </c>
      <c r="O29" s="12"/>
      <c r="P29" s="175" t="s">
        <v>3</v>
      </c>
    </row>
    <row r="30" spans="1:20" ht="12.75" x14ac:dyDescent="0.2">
      <c r="A30" s="158"/>
      <c r="B30" s="176" t="s">
        <v>226</v>
      </c>
      <c r="C30" s="158"/>
      <c r="D30" s="177"/>
      <c r="E30" s="158"/>
      <c r="F30" s="157">
        <v>0</v>
      </c>
      <c r="G30" s="178"/>
      <c r="H30" s="157">
        <v>0</v>
      </c>
      <c r="I30" s="12"/>
      <c r="J30" s="179"/>
      <c r="K30" s="157">
        <f>+K29</f>
        <v>0</v>
      </c>
      <c r="L30" s="12"/>
      <c r="M30" s="179"/>
      <c r="N30" s="180">
        <v>0</v>
      </c>
      <c r="O30" s="12"/>
      <c r="P30" s="181">
        <v>0</v>
      </c>
    </row>
    <row r="31" spans="1:20" ht="12.75" x14ac:dyDescent="0.2">
      <c r="A31" s="12">
        <v>190230</v>
      </c>
      <c r="B31" s="162" t="s">
        <v>231</v>
      </c>
      <c r="C31" s="12"/>
      <c r="D31" s="11"/>
      <c r="E31" s="12"/>
      <c r="F31" s="12"/>
      <c r="G31" s="11"/>
      <c r="H31" s="174"/>
      <c r="I31" s="12"/>
      <c r="J31" s="11"/>
      <c r="K31" s="174"/>
      <c r="L31" s="12"/>
      <c r="M31" s="11"/>
      <c r="N31" s="174"/>
      <c r="O31" s="12"/>
      <c r="P31" s="175"/>
    </row>
    <row r="32" spans="1:20" ht="12.75" x14ac:dyDescent="0.2">
      <c r="A32" s="12"/>
      <c r="B32" s="162" t="s">
        <v>232</v>
      </c>
      <c r="C32" s="12"/>
      <c r="D32" s="11"/>
      <c r="E32" s="12"/>
      <c r="F32" s="12"/>
      <c r="G32" s="11"/>
      <c r="H32" s="174"/>
      <c r="I32" s="12"/>
      <c r="J32" s="11"/>
      <c r="K32" s="174"/>
      <c r="L32" s="12"/>
      <c r="M32" s="11"/>
      <c r="N32" s="174"/>
      <c r="O32" s="12"/>
      <c r="P32" s="175"/>
    </row>
    <row r="33" spans="1:16" x14ac:dyDescent="0.15">
      <c r="A33" s="182"/>
      <c r="B33" s="183"/>
      <c r="C33" s="182"/>
      <c r="D33" s="8"/>
      <c r="E33" s="182">
        <v>0</v>
      </c>
      <c r="F33" s="182">
        <v>0</v>
      </c>
      <c r="G33" s="8"/>
      <c r="H33" s="184">
        <v>0</v>
      </c>
      <c r="I33" s="182"/>
      <c r="J33" s="8">
        <v>0</v>
      </c>
      <c r="K33" s="184">
        <f>+J33-E33</f>
        <v>0</v>
      </c>
      <c r="L33" s="182"/>
      <c r="M33" s="8">
        <v>0</v>
      </c>
      <c r="N33" s="184">
        <v>0</v>
      </c>
      <c r="O33" s="182"/>
      <c r="P33" s="175"/>
    </row>
    <row r="34" spans="1:16" x14ac:dyDescent="0.15">
      <c r="A34" s="182"/>
      <c r="B34" s="162" t="s">
        <v>226</v>
      </c>
      <c r="C34" s="182"/>
      <c r="D34" s="8"/>
      <c r="E34" s="182"/>
      <c r="F34" s="185">
        <v>0</v>
      </c>
      <c r="G34" s="175"/>
      <c r="H34" s="185">
        <v>0</v>
      </c>
      <c r="I34" s="182"/>
      <c r="J34" s="8"/>
      <c r="K34" s="185">
        <f>+K33</f>
        <v>0</v>
      </c>
      <c r="L34" s="182"/>
      <c r="M34" s="8"/>
      <c r="N34" s="186">
        <v>0</v>
      </c>
      <c r="O34" s="182"/>
      <c r="P34" s="175">
        <v>0</v>
      </c>
    </row>
    <row r="35" spans="1:16" x14ac:dyDescent="0.15">
      <c r="A35" s="185"/>
      <c r="B35" s="187" t="s">
        <v>233</v>
      </c>
      <c r="C35" s="185"/>
      <c r="D35" s="188"/>
      <c r="E35" s="185"/>
      <c r="F35" s="186">
        <f>+F34+F30+F26+F23+F20</f>
        <v>0</v>
      </c>
      <c r="G35" s="182"/>
      <c r="H35" s="186">
        <f>+H34+H30+H26+H23+H20</f>
        <v>0</v>
      </c>
      <c r="I35" s="182"/>
      <c r="J35" s="188"/>
      <c r="K35" s="186">
        <f>+K34+K30+K26+K23+K20</f>
        <v>0</v>
      </c>
      <c r="L35" s="182"/>
      <c r="M35" s="188"/>
      <c r="N35" s="186">
        <f>+N34+N30+N26+N23+N20</f>
        <v>0</v>
      </c>
      <c r="O35" s="182"/>
      <c r="P35" s="185">
        <f>+P34+P30+P26+P23+P20</f>
        <v>0</v>
      </c>
    </row>
    <row r="36" spans="1:16" x14ac:dyDescent="0.15">
      <c r="A36" s="162" t="s">
        <v>234</v>
      </c>
      <c r="B36" s="183"/>
      <c r="C36" s="8"/>
      <c r="D36" s="8"/>
      <c r="E36" s="8"/>
      <c r="F36" s="8"/>
      <c r="G36" s="8"/>
      <c r="H36" s="8"/>
      <c r="I36" s="8"/>
      <c r="J36" s="8"/>
      <c r="K36" s="8"/>
      <c r="L36" s="8"/>
      <c r="M36" s="8"/>
      <c r="N36" s="8"/>
      <c r="O36" s="8"/>
      <c r="P36" s="8"/>
    </row>
    <row r="37" spans="1:16" ht="12.75" x14ac:dyDescent="0.2">
      <c r="A37" s="11" t="s">
        <v>235</v>
      </c>
      <c r="B37" s="183"/>
      <c r="C37" s="8"/>
      <c r="D37" s="8"/>
      <c r="E37" s="8"/>
      <c r="F37" s="8"/>
      <c r="G37" s="8"/>
      <c r="H37" s="8"/>
      <c r="I37" s="8"/>
      <c r="J37" s="8"/>
      <c r="K37" s="8"/>
      <c r="L37" s="8"/>
      <c r="M37" s="189" t="s">
        <v>236</v>
      </c>
      <c r="N37" s="171"/>
      <c r="O37" s="190"/>
      <c r="P37" s="191"/>
    </row>
    <row r="38" spans="1:16" ht="12.75" x14ac:dyDescent="0.2">
      <c r="A38" s="11" t="s">
        <v>3</v>
      </c>
      <c r="B38" s="183"/>
      <c r="C38" s="8"/>
      <c r="D38" s="8"/>
      <c r="E38" s="8"/>
      <c r="F38" s="8"/>
      <c r="G38" s="8"/>
      <c r="H38" s="8"/>
      <c r="I38" s="8"/>
      <c r="J38" s="8"/>
      <c r="K38" s="8"/>
      <c r="L38" s="8"/>
      <c r="M38" s="192" t="s">
        <v>237</v>
      </c>
      <c r="N38" s="162"/>
      <c r="O38" s="8"/>
      <c r="P38" s="182">
        <v>0</v>
      </c>
    </row>
    <row r="39" spans="1:16" ht="12.75" x14ac:dyDescent="0.2">
      <c r="A39" s="8" t="s">
        <v>3</v>
      </c>
      <c r="B39" s="161" t="s">
        <v>3</v>
      </c>
      <c r="C39" s="159"/>
      <c r="D39" s="161" t="s">
        <v>3</v>
      </c>
      <c r="E39" s="159"/>
      <c r="F39" s="161" t="s">
        <v>3</v>
      </c>
      <c r="G39" s="159"/>
      <c r="H39" s="8"/>
      <c r="I39" s="8"/>
      <c r="J39" s="8"/>
      <c r="K39" s="8"/>
      <c r="L39" s="8"/>
      <c r="M39" s="193"/>
      <c r="N39" s="176"/>
      <c r="O39" s="194"/>
      <c r="P39" s="185">
        <v>0</v>
      </c>
    </row>
    <row r="40" spans="1:16" x14ac:dyDescent="0.15">
      <c r="A40" s="8"/>
      <c r="B40" s="183"/>
      <c r="C40" s="8"/>
      <c r="D40" s="8"/>
      <c r="E40" s="8"/>
      <c r="F40" s="8"/>
      <c r="G40" s="8"/>
      <c r="H40" s="8"/>
      <c r="I40" s="8"/>
      <c r="J40" s="8"/>
      <c r="K40" s="8"/>
      <c r="L40" s="8"/>
      <c r="M40" s="8"/>
      <c r="N40" s="8"/>
      <c r="O40" s="8"/>
      <c r="P40" s="8"/>
    </row>
    <row r="41" spans="1:16" ht="12.75" x14ac:dyDescent="0.2">
      <c r="A41" s="161" t="s">
        <v>3</v>
      </c>
      <c r="B41" s="161" t="s">
        <v>192</v>
      </c>
      <c r="C41" s="159"/>
      <c r="D41" s="161" t="s">
        <v>3</v>
      </c>
      <c r="E41" s="159"/>
      <c r="F41" s="161" t="s">
        <v>25</v>
      </c>
      <c r="G41" s="159"/>
      <c r="H41" s="159"/>
      <c r="I41" s="159"/>
      <c r="J41" s="159"/>
      <c r="K41" s="159"/>
      <c r="L41" s="159"/>
      <c r="M41" s="161" t="s">
        <v>238</v>
      </c>
      <c r="N41" s="159"/>
      <c r="O41" s="159"/>
      <c r="P41" s="185">
        <v>0</v>
      </c>
    </row>
    <row r="42" spans="1:16" ht="12.75" x14ac:dyDescent="0.2">
      <c r="A42" s="161" t="s">
        <v>3</v>
      </c>
      <c r="B42" s="161" t="s">
        <v>3</v>
      </c>
      <c r="C42" s="159"/>
      <c r="D42" s="161" t="s">
        <v>3</v>
      </c>
      <c r="E42" s="159" t="s">
        <v>3</v>
      </c>
      <c r="F42" s="161" t="s">
        <v>3</v>
      </c>
      <c r="G42" s="159"/>
      <c r="H42" s="159"/>
      <c r="I42" s="159"/>
      <c r="J42" s="159"/>
      <c r="K42" s="159"/>
      <c r="L42" s="159"/>
      <c r="M42" s="159"/>
      <c r="N42" s="159"/>
      <c r="O42" s="159"/>
      <c r="P42" s="8"/>
    </row>
    <row r="43" spans="1:16" x14ac:dyDescent="0.15">
      <c r="A43" s="13" t="s">
        <v>3</v>
      </c>
      <c r="B43" s="183"/>
      <c r="C43" s="8"/>
      <c r="D43" s="8"/>
      <c r="E43" s="8"/>
      <c r="F43" s="8"/>
      <c r="G43" s="8"/>
      <c r="H43" s="8"/>
      <c r="I43" s="8"/>
      <c r="J43" s="8"/>
      <c r="K43" s="8"/>
      <c r="L43" s="8"/>
      <c r="M43" s="8"/>
      <c r="N43" s="8"/>
      <c r="O43" s="8"/>
      <c r="P43" s="8"/>
    </row>
    <row r="44" spans="1:16" x14ac:dyDescent="0.15">
      <c r="B44" s="195"/>
    </row>
    <row r="45" spans="1:16" x14ac:dyDescent="0.15">
      <c r="B45" s="195"/>
    </row>
    <row r="46" spans="1:16" x14ac:dyDescent="0.15">
      <c r="B46" s="195"/>
    </row>
    <row r="47" spans="1:16" x14ac:dyDescent="0.15">
      <c r="B47" s="195"/>
    </row>
    <row r="48" spans="1:16" x14ac:dyDescent="0.15">
      <c r="B48" s="195"/>
    </row>
    <row r="49" spans="2:2" x14ac:dyDescent="0.15">
      <c r="B49" s="195"/>
    </row>
    <row r="50" spans="2:2" x14ac:dyDescent="0.15">
      <c r="B50" s="195"/>
    </row>
    <row r="51" spans="2:2" x14ac:dyDescent="0.15">
      <c r="B51" s="195"/>
    </row>
    <row r="52" spans="2:2" x14ac:dyDescent="0.15">
      <c r="B52" s="195"/>
    </row>
  </sheetData>
  <mergeCells count="9">
    <mergeCell ref="M1:N3"/>
    <mergeCell ref="J14:K14"/>
    <mergeCell ref="M14:N14"/>
    <mergeCell ref="A6:P6"/>
    <mergeCell ref="A7:P7"/>
    <mergeCell ref="J12:K12"/>
    <mergeCell ref="M12:N12"/>
    <mergeCell ref="J13:K13"/>
    <mergeCell ref="M13:N13"/>
  </mergeCells>
  <pageMargins left="0.70866141732283472" right="0.70866141732283472" top="0.74803149606299213" bottom="0.74803149606299213" header="0.31496062992125984" footer="0.31496062992125984"/>
  <pageSetup paperSize="9" scale="7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8"/>
  <sheetViews>
    <sheetView zoomScale="85" zoomScaleNormal="85" workbookViewId="0">
      <selection activeCell="B35" sqref="B35"/>
    </sheetView>
  </sheetViews>
  <sheetFormatPr baseColWidth="10" defaultRowHeight="12" x14ac:dyDescent="0.15"/>
  <cols>
    <col min="1" max="1" width="19.5" customWidth="1"/>
    <col min="2" max="2" width="51.625" customWidth="1"/>
    <col min="3" max="3" width="10.125" customWidth="1"/>
    <col min="4" max="4" width="11" customWidth="1"/>
  </cols>
  <sheetData>
    <row r="1" spans="1:14" ht="9.75" customHeight="1" x14ac:dyDescent="0.15">
      <c r="A1" s="14" t="s">
        <v>17</v>
      </c>
      <c r="B1" s="8"/>
    </row>
    <row r="2" spans="1:14" ht="9" customHeight="1" x14ac:dyDescent="0.2">
      <c r="A2" s="15" t="s">
        <v>0</v>
      </c>
      <c r="B2" s="9"/>
    </row>
    <row r="3" spans="1:14" ht="9.75" customHeight="1" x14ac:dyDescent="0.2">
      <c r="A3" s="15" t="s">
        <v>18</v>
      </c>
      <c r="B3" s="9"/>
    </row>
    <row r="4" spans="1:14" ht="9.75" customHeight="1" x14ac:dyDescent="0.2">
      <c r="A4" s="225"/>
      <c r="B4" s="225"/>
    </row>
    <row r="5" spans="1:14" ht="12.75" x14ac:dyDescent="0.2">
      <c r="A5" s="218" t="s">
        <v>67</v>
      </c>
      <c r="B5" s="218"/>
      <c r="C5" s="218"/>
      <c r="D5" s="60"/>
      <c r="E5" s="50"/>
      <c r="F5" s="50"/>
      <c r="G5" s="50"/>
      <c r="H5" s="50"/>
      <c r="I5" s="50"/>
      <c r="J5" s="50"/>
      <c r="K5" s="50"/>
      <c r="L5" s="50"/>
      <c r="M5" s="50"/>
      <c r="N5" s="50"/>
    </row>
    <row r="6" spans="1:14" ht="12.75" x14ac:dyDescent="0.2">
      <c r="A6" s="218" t="s">
        <v>48</v>
      </c>
      <c r="B6" s="218"/>
      <c r="C6" s="218"/>
      <c r="D6" s="60"/>
      <c r="E6" s="50"/>
      <c r="F6" s="50"/>
      <c r="G6" s="50"/>
      <c r="H6" s="50"/>
      <c r="I6" s="50"/>
      <c r="J6" s="50"/>
      <c r="K6" s="50"/>
      <c r="L6" s="50"/>
      <c r="M6" s="50"/>
      <c r="N6" s="50"/>
    </row>
    <row r="7" spans="1:14" ht="12.75" x14ac:dyDescent="0.2">
      <c r="A7" s="218" t="s">
        <v>144</v>
      </c>
      <c r="B7" s="218"/>
      <c r="C7" s="218"/>
      <c r="D7" s="60"/>
      <c r="E7" s="50"/>
      <c r="F7" s="50"/>
      <c r="G7" s="50"/>
      <c r="H7" s="50"/>
      <c r="I7" s="50"/>
      <c r="J7" s="50"/>
      <c r="K7" s="50"/>
      <c r="L7" s="50"/>
      <c r="M7" s="50"/>
      <c r="N7" s="50"/>
    </row>
    <row r="8" spans="1:14" ht="12.75" x14ac:dyDescent="0.2">
      <c r="A8" s="218" t="s">
        <v>72</v>
      </c>
      <c r="B8" s="218"/>
      <c r="C8" s="218"/>
      <c r="D8" s="36"/>
      <c r="E8" s="50"/>
      <c r="F8" s="50"/>
      <c r="G8" s="50"/>
      <c r="H8" s="50"/>
      <c r="I8" s="50"/>
      <c r="J8" s="50"/>
      <c r="K8" s="50"/>
      <c r="L8" s="50"/>
      <c r="M8" s="50"/>
      <c r="N8" s="50"/>
    </row>
    <row r="9" spans="1:14" ht="16.5" customHeight="1" x14ac:dyDescent="0.2">
      <c r="A9" s="60" t="s">
        <v>3</v>
      </c>
      <c r="B9" s="60"/>
      <c r="C9" s="277"/>
      <c r="D9" s="277"/>
      <c r="E9" s="50"/>
      <c r="F9" s="50"/>
      <c r="G9" s="50"/>
      <c r="H9" s="50"/>
      <c r="I9" s="50"/>
      <c r="J9" s="50"/>
      <c r="K9" s="50"/>
      <c r="L9" s="50"/>
      <c r="M9" s="50"/>
      <c r="N9" s="50"/>
    </row>
    <row r="10" spans="1:14" ht="12" customHeight="1" x14ac:dyDescent="0.2">
      <c r="A10" s="36" t="s">
        <v>141</v>
      </c>
      <c r="B10" s="36" t="s">
        <v>91</v>
      </c>
      <c r="C10" s="277"/>
      <c r="D10" s="277"/>
      <c r="E10" s="50"/>
      <c r="F10" s="50"/>
      <c r="G10" s="50"/>
      <c r="H10" s="50"/>
      <c r="I10" s="50"/>
      <c r="J10" s="50"/>
      <c r="K10" s="50"/>
      <c r="L10" s="50"/>
      <c r="M10" s="50"/>
      <c r="N10" s="50"/>
    </row>
    <row r="11" spans="1:14" ht="15" customHeight="1" x14ac:dyDescent="0.2">
      <c r="A11" s="36" t="s">
        <v>142</v>
      </c>
      <c r="B11" s="119">
        <v>1151</v>
      </c>
      <c r="C11" s="277"/>
      <c r="D11" s="277"/>
      <c r="E11" s="50"/>
      <c r="F11" s="50"/>
      <c r="G11" s="50"/>
      <c r="H11" s="50"/>
      <c r="I11" s="50"/>
      <c r="J11" s="50"/>
      <c r="K11" s="50"/>
      <c r="L11" s="50"/>
      <c r="M11" s="50"/>
      <c r="N11" s="50"/>
    </row>
    <row r="12" spans="1:14" ht="12.75" x14ac:dyDescent="0.2">
      <c r="A12" s="36" t="s">
        <v>143</v>
      </c>
      <c r="B12" s="36" t="str">
        <f>+FORM229!B12</f>
        <v>Al 31 DE JULIO DE 2024</v>
      </c>
      <c r="C12" s="277"/>
      <c r="D12" s="277"/>
      <c r="E12" s="50"/>
      <c r="F12" s="50"/>
      <c r="G12" s="50"/>
      <c r="H12" s="50"/>
      <c r="I12" s="50"/>
      <c r="J12" s="50"/>
      <c r="K12" s="50"/>
      <c r="L12" s="50"/>
      <c r="M12" s="50"/>
      <c r="N12" s="50"/>
    </row>
    <row r="13" spans="1:14" ht="4.5" customHeight="1" x14ac:dyDescent="0.2">
      <c r="A13" s="10" t="s">
        <v>3</v>
      </c>
      <c r="B13" s="10"/>
    </row>
    <row r="14" spans="1:14" ht="26.25" customHeight="1" x14ac:dyDescent="0.15">
      <c r="A14" s="331" t="s">
        <v>53</v>
      </c>
      <c r="B14" s="235" t="s">
        <v>268</v>
      </c>
      <c r="C14" s="236"/>
    </row>
    <row r="15" spans="1:14" ht="8.25" customHeight="1" x14ac:dyDescent="0.2">
      <c r="A15" s="109"/>
      <c r="B15" s="11"/>
    </row>
    <row r="16" spans="1:14" ht="42" customHeight="1" x14ac:dyDescent="0.15">
      <c r="A16" s="331" t="s">
        <v>57</v>
      </c>
      <c r="B16" s="233" t="s">
        <v>265</v>
      </c>
      <c r="C16" s="234"/>
    </row>
    <row r="17" spans="1:3" ht="12.75" x14ac:dyDescent="0.2">
      <c r="A17" s="109"/>
      <c r="B17" s="108"/>
    </row>
    <row r="18" spans="1:3" ht="33" customHeight="1" x14ac:dyDescent="0.15">
      <c r="A18" s="331" t="s">
        <v>59</v>
      </c>
      <c r="B18" s="235" t="s">
        <v>266</v>
      </c>
      <c r="C18" s="236"/>
    </row>
    <row r="19" spans="1:3" ht="12.75" x14ac:dyDescent="0.2">
      <c r="A19" s="118"/>
      <c r="B19" s="108"/>
    </row>
    <row r="20" spans="1:3" ht="74.25" customHeight="1" x14ac:dyDescent="0.15">
      <c r="A20" s="332" t="s">
        <v>62</v>
      </c>
      <c r="B20" s="237" t="s">
        <v>267</v>
      </c>
      <c r="C20" s="238"/>
    </row>
    <row r="21" spans="1:3" ht="36.75" customHeight="1" x14ac:dyDescent="0.15">
      <c r="A21" s="333"/>
      <c r="B21" s="239" t="s">
        <v>269</v>
      </c>
      <c r="C21" s="240"/>
    </row>
    <row r="22" spans="1:3" ht="37.5" customHeight="1" x14ac:dyDescent="0.15">
      <c r="A22" s="333"/>
      <c r="B22" s="239" t="s">
        <v>270</v>
      </c>
      <c r="C22" s="240"/>
    </row>
    <row r="23" spans="1:3" ht="37.5" customHeight="1" x14ac:dyDescent="0.15">
      <c r="A23" s="334"/>
      <c r="B23" s="241" t="s">
        <v>271</v>
      </c>
      <c r="C23" s="242"/>
    </row>
    <row r="24" spans="1:3" ht="12.75" x14ac:dyDescent="0.2">
      <c r="A24" s="118"/>
      <c r="B24" s="108"/>
    </row>
    <row r="25" spans="1:3" ht="33.75" customHeight="1" x14ac:dyDescent="0.15">
      <c r="A25" s="331" t="s">
        <v>125</v>
      </c>
      <c r="B25" s="235" t="s">
        <v>272</v>
      </c>
      <c r="C25" s="236"/>
    </row>
    <row r="26" spans="1:3" ht="12.75" x14ac:dyDescent="0.2">
      <c r="A26" s="117"/>
      <c r="B26" s="108"/>
    </row>
    <row r="27" spans="1:3" ht="54.75" customHeight="1" x14ac:dyDescent="0.15">
      <c r="A27" s="331" t="s">
        <v>126</v>
      </c>
      <c r="B27" s="233" t="s">
        <v>273</v>
      </c>
      <c r="C27" s="234"/>
    </row>
    <row r="28" spans="1:3" ht="12.75" x14ac:dyDescent="0.2">
      <c r="A28" s="139"/>
      <c r="B28" s="111"/>
    </row>
    <row r="29" spans="1:3" ht="33.75" customHeight="1" x14ac:dyDescent="0.15">
      <c r="A29" s="331" t="s">
        <v>127</v>
      </c>
      <c r="B29" s="231" t="s">
        <v>274</v>
      </c>
      <c r="C29" s="232"/>
    </row>
    <row r="30" spans="1:3" ht="9.75" customHeight="1" x14ac:dyDescent="0.2">
      <c r="A30" s="140"/>
      <c r="B30" s="108"/>
    </row>
    <row r="31" spans="1:3" ht="45" customHeight="1" x14ac:dyDescent="0.15">
      <c r="A31" s="331" t="s">
        <v>128</v>
      </c>
      <c r="B31" s="229" t="s">
        <v>275</v>
      </c>
      <c r="C31" s="230"/>
    </row>
    <row r="32" spans="1:3" ht="12.75" x14ac:dyDescent="0.2">
      <c r="A32" s="139"/>
      <c r="B32" s="111"/>
    </row>
    <row r="33" spans="1:14" ht="44.25" customHeight="1" x14ac:dyDescent="0.15">
      <c r="A33" s="331" t="s">
        <v>129</v>
      </c>
      <c r="B33" s="231" t="s">
        <v>276</v>
      </c>
      <c r="C33" s="232"/>
    </row>
    <row r="34" spans="1:14" ht="12.75" x14ac:dyDescent="0.2">
      <c r="A34" s="139"/>
      <c r="B34" s="108"/>
    </row>
    <row r="35" spans="1:14" ht="31.5" customHeight="1" x14ac:dyDescent="0.15">
      <c r="A35" s="8"/>
      <c r="B35" s="8"/>
      <c r="C35" s="8"/>
    </row>
    <row r="36" spans="1:14" ht="37.5" customHeight="1" x14ac:dyDescent="0.15">
      <c r="A36" s="8"/>
      <c r="B36" s="8"/>
      <c r="C36" s="8"/>
    </row>
    <row r="37" spans="1:14" ht="12" customHeight="1" x14ac:dyDescent="0.2">
      <c r="A37" s="4" t="s">
        <v>280</v>
      </c>
      <c r="B37" s="5"/>
      <c r="C37" s="6"/>
      <c r="D37" s="50"/>
      <c r="E37" s="50"/>
      <c r="F37" s="50"/>
      <c r="G37" s="50"/>
      <c r="H37" s="50"/>
      <c r="I37" s="50"/>
      <c r="J37" s="50"/>
      <c r="K37" s="50"/>
      <c r="L37" s="50"/>
      <c r="M37" s="50"/>
      <c r="N37" s="50"/>
    </row>
    <row r="38" spans="1:14" s="124" customFormat="1" ht="12.75" x14ac:dyDescent="0.2">
      <c r="A38" s="7" t="s">
        <v>164</v>
      </c>
      <c r="B38" s="134"/>
      <c r="C38" s="135"/>
      <c r="D38" s="33"/>
      <c r="E38" s="33"/>
      <c r="F38" s="33"/>
      <c r="G38" s="33"/>
      <c r="H38" s="33"/>
      <c r="I38" s="33"/>
      <c r="J38" s="33"/>
      <c r="K38" s="33"/>
      <c r="L38" s="33"/>
      <c r="M38" s="33"/>
      <c r="N38" s="33"/>
    </row>
  </sheetData>
  <mergeCells count="19">
    <mergeCell ref="B22:C22"/>
    <mergeCell ref="B23:C23"/>
    <mergeCell ref="C9:D12"/>
    <mergeCell ref="B31:C31"/>
    <mergeCell ref="B33:C33"/>
    <mergeCell ref="B27:C27"/>
    <mergeCell ref="B29:C29"/>
    <mergeCell ref="A4:B4"/>
    <mergeCell ref="B14:C14"/>
    <mergeCell ref="B16:C16"/>
    <mergeCell ref="B18:C18"/>
    <mergeCell ref="B25:C25"/>
    <mergeCell ref="A5:C5"/>
    <mergeCell ref="A6:C6"/>
    <mergeCell ref="A7:C7"/>
    <mergeCell ref="A8:C8"/>
    <mergeCell ref="A20:A23"/>
    <mergeCell ref="B20:C20"/>
    <mergeCell ref="B21:C21"/>
  </mergeCells>
  <printOptions horizontalCentered="1" verticalCentered="1"/>
  <pageMargins left="1.1417322834645669" right="0.78740157480314965" top="0.39370078740157483" bottom="0.39370078740157483" header="0" footer="0"/>
  <pageSetup paperSize="9" scale="7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9"/>
  <sheetViews>
    <sheetView topLeftCell="A14" workbookViewId="0">
      <selection activeCell="G33" sqref="G33"/>
    </sheetView>
  </sheetViews>
  <sheetFormatPr baseColWidth="10" defaultColWidth="11" defaultRowHeight="12.75" x14ac:dyDescent="0.2"/>
  <cols>
    <col min="1" max="1" width="5.875" style="60" customWidth="1"/>
    <col min="2" max="2" width="15.625" style="60" customWidth="1"/>
    <col min="3" max="3" width="14.375" style="60" customWidth="1"/>
    <col min="4" max="4" width="14.875" style="60" customWidth="1"/>
    <col min="5" max="5" width="15.625" style="60" customWidth="1"/>
    <col min="6" max="7" width="14.75" style="60" customWidth="1"/>
    <col min="8" max="8" width="10.5" style="60" customWidth="1"/>
    <col min="9" max="9" width="11.875" style="89" bestFit="1" customWidth="1"/>
    <col min="10" max="10" width="11" style="60"/>
    <col min="11" max="11" width="17.625" style="60" customWidth="1"/>
    <col min="12" max="16384" width="11" style="60"/>
  </cols>
  <sheetData>
    <row r="1" spans="1:11" ht="12" customHeight="1" x14ac:dyDescent="0.2">
      <c r="A1" s="259" t="s">
        <v>94</v>
      </c>
      <c r="B1" s="260"/>
      <c r="C1" s="260"/>
      <c r="D1" s="260"/>
      <c r="E1" s="260"/>
      <c r="F1" s="260"/>
      <c r="G1" s="260"/>
      <c r="H1" s="260"/>
      <c r="I1" s="261"/>
    </row>
    <row r="2" spans="1:11" ht="45.75" customHeight="1" x14ac:dyDescent="0.2">
      <c r="A2" s="262" t="s">
        <v>95</v>
      </c>
      <c r="B2" s="262"/>
      <c r="C2" s="262"/>
      <c r="D2" s="262"/>
      <c r="E2" s="262"/>
      <c r="F2" s="262"/>
      <c r="G2" s="262"/>
      <c r="H2" s="262"/>
      <c r="I2" s="262"/>
    </row>
    <row r="3" spans="1:11" ht="36" customHeight="1" x14ac:dyDescent="0.2">
      <c r="A3" s="263" t="s">
        <v>159</v>
      </c>
      <c r="B3" s="263"/>
      <c r="C3" s="263"/>
      <c r="D3" s="263"/>
      <c r="E3" s="263"/>
      <c r="F3" s="263"/>
      <c r="G3" s="263"/>
      <c r="H3" s="263"/>
      <c r="I3" s="263"/>
    </row>
    <row r="4" spans="1:11" x14ac:dyDescent="0.2">
      <c r="A4" s="264"/>
      <c r="B4" s="243" t="s">
        <v>96</v>
      </c>
      <c r="C4" s="243"/>
      <c r="D4" s="243"/>
      <c r="E4" s="243"/>
      <c r="F4" s="243"/>
      <c r="G4" s="243"/>
      <c r="H4" s="243"/>
      <c r="I4" s="267"/>
    </row>
    <row r="5" spans="1:11" x14ac:dyDescent="0.2">
      <c r="A5" s="265"/>
      <c r="B5" s="77" t="s">
        <v>97</v>
      </c>
      <c r="C5" s="78"/>
      <c r="D5" s="79"/>
      <c r="E5" s="220" t="s">
        <v>123</v>
      </c>
      <c r="F5" s="220"/>
      <c r="G5" s="220"/>
      <c r="H5" s="220"/>
      <c r="I5" s="268"/>
    </row>
    <row r="6" spans="1:11" x14ac:dyDescent="0.2">
      <c r="A6" s="265"/>
      <c r="B6" s="244" t="s">
        <v>98</v>
      </c>
      <c r="C6" s="245"/>
      <c r="D6" s="245"/>
      <c r="E6" s="220" t="str">
        <f>+FORM229!B12</f>
        <v>Al 31 DE JULIO DE 2024</v>
      </c>
      <c r="F6" s="220"/>
      <c r="G6" s="220"/>
      <c r="H6" s="220"/>
      <c r="I6" s="268"/>
    </row>
    <row r="7" spans="1:11" x14ac:dyDescent="0.2">
      <c r="A7" s="266"/>
      <c r="B7" s="270" t="s">
        <v>99</v>
      </c>
      <c r="C7" s="271"/>
      <c r="D7" s="271"/>
      <c r="E7" s="271"/>
      <c r="F7" s="271"/>
      <c r="G7" s="271"/>
      <c r="H7" s="272"/>
      <c r="I7" s="269"/>
    </row>
    <row r="8" spans="1:11" ht="42.75" customHeight="1" x14ac:dyDescent="0.2">
      <c r="A8" s="80" t="s">
        <v>100</v>
      </c>
      <c r="B8" s="256" t="s">
        <v>101</v>
      </c>
      <c r="C8" s="257"/>
      <c r="D8" s="257"/>
      <c r="E8" s="257"/>
      <c r="F8" s="257"/>
      <c r="G8" s="257"/>
      <c r="H8" s="258"/>
      <c r="I8" s="81" t="s">
        <v>102</v>
      </c>
      <c r="K8" s="82" t="s">
        <v>105</v>
      </c>
    </row>
    <row r="9" spans="1:11" ht="24.95" customHeight="1" x14ac:dyDescent="0.2">
      <c r="A9" s="83">
        <v>1</v>
      </c>
      <c r="B9" s="247" t="s">
        <v>103</v>
      </c>
      <c r="C9" s="248"/>
      <c r="D9" s="248"/>
      <c r="E9" s="248"/>
      <c r="F9" s="248"/>
      <c r="G9" s="248"/>
      <c r="H9" s="249"/>
      <c r="I9" s="84">
        <f>+B29</f>
        <v>0</v>
      </c>
      <c r="K9" s="83" t="s">
        <v>20</v>
      </c>
    </row>
    <row r="10" spans="1:11" ht="24.95" customHeight="1" x14ac:dyDescent="0.2">
      <c r="A10" s="83">
        <v>2</v>
      </c>
      <c r="B10" s="247" t="s">
        <v>104</v>
      </c>
      <c r="C10" s="248"/>
      <c r="D10" s="248"/>
      <c r="E10" s="248"/>
      <c r="F10" s="248"/>
      <c r="G10" s="248"/>
      <c r="H10" s="249"/>
      <c r="I10" s="84">
        <f>SUM(IF(G24&gt;1,B24,0),IF(G25&gt;1,B25,0),IF(G26&gt;1,B26,0),IF(G27&gt;1,B27,0),IF(G28&gt;1,B28,0))</f>
        <v>0</v>
      </c>
      <c r="K10" s="83" t="s">
        <v>106</v>
      </c>
    </row>
    <row r="11" spans="1:11" ht="24.95" customHeight="1" x14ac:dyDescent="0.2">
      <c r="A11" s="83">
        <v>3</v>
      </c>
      <c r="B11" s="247" t="s">
        <v>160</v>
      </c>
      <c r="C11" s="248"/>
      <c r="D11" s="248"/>
      <c r="E11" s="248"/>
      <c r="F11" s="248"/>
      <c r="G11" s="248"/>
      <c r="H11" s="249"/>
      <c r="I11" s="84">
        <f>+F29</f>
        <v>0</v>
      </c>
      <c r="K11" s="83" t="s">
        <v>107</v>
      </c>
    </row>
    <row r="12" spans="1:11" ht="24.95" customHeight="1" x14ac:dyDescent="0.2">
      <c r="A12" s="83">
        <v>4</v>
      </c>
      <c r="B12" s="250" t="s">
        <v>161</v>
      </c>
      <c r="C12" s="251"/>
      <c r="D12" s="251"/>
      <c r="E12" s="251"/>
      <c r="F12" s="251"/>
      <c r="G12" s="251"/>
      <c r="H12" s="252"/>
      <c r="I12" s="84">
        <f>SUM(F25:F27)</f>
        <v>0</v>
      </c>
      <c r="K12" s="83" t="s">
        <v>108</v>
      </c>
    </row>
    <row r="13" spans="1:11" ht="24.95" customHeight="1" x14ac:dyDescent="0.2">
      <c r="A13" s="83">
        <v>5</v>
      </c>
      <c r="B13" s="250" t="s">
        <v>162</v>
      </c>
      <c r="C13" s="251"/>
      <c r="D13" s="251"/>
      <c r="E13" s="251"/>
      <c r="F13" s="251"/>
      <c r="G13" s="251"/>
      <c r="H13" s="252"/>
      <c r="I13" s="84">
        <v>0</v>
      </c>
      <c r="K13" s="85"/>
    </row>
    <row r="14" spans="1:11" ht="90.75" customHeight="1" x14ac:dyDescent="0.2">
      <c r="A14" s="253" t="s">
        <v>163</v>
      </c>
      <c r="B14" s="254"/>
      <c r="C14" s="254"/>
      <c r="D14" s="254"/>
      <c r="E14" s="254"/>
      <c r="F14" s="254"/>
      <c r="G14" s="254"/>
      <c r="H14" s="254"/>
      <c r="I14" s="255"/>
    </row>
    <row r="18" spans="1:9" x14ac:dyDescent="0.2">
      <c r="A18" s="243" t="s">
        <v>109</v>
      </c>
      <c r="B18" s="243"/>
      <c r="C18" s="243"/>
      <c r="D18" s="243"/>
      <c r="E18" s="243"/>
      <c r="F18" s="243"/>
      <c r="G18" s="243"/>
      <c r="H18" s="243"/>
      <c r="I18" s="86"/>
    </row>
    <row r="19" spans="1:9" s="88" customFormat="1" ht="27" customHeight="1" x14ac:dyDescent="0.2">
      <c r="A19" s="341" t="s">
        <v>110</v>
      </c>
      <c r="B19" s="341"/>
      <c r="C19" s="341"/>
      <c r="D19" s="341"/>
      <c r="E19" s="341"/>
      <c r="F19" s="341"/>
      <c r="G19" s="341"/>
      <c r="H19" s="341"/>
      <c r="I19" s="87"/>
    </row>
    <row r="20" spans="1:9" x14ac:dyDescent="0.2">
      <c r="A20" s="77"/>
      <c r="B20" s="244" t="s">
        <v>111</v>
      </c>
      <c r="C20" s="245"/>
      <c r="D20" s="245"/>
      <c r="E20" s="245"/>
      <c r="F20" s="245"/>
      <c r="G20" s="245"/>
      <c r="H20" s="246"/>
    </row>
    <row r="21" spans="1:9" x14ac:dyDescent="0.2">
      <c r="A21" s="335"/>
      <c r="B21" s="290" t="s">
        <v>20</v>
      </c>
      <c r="C21" s="290" t="s">
        <v>112</v>
      </c>
      <c r="D21" s="290" t="s">
        <v>22</v>
      </c>
      <c r="E21" s="290" t="s">
        <v>23</v>
      </c>
      <c r="F21" s="290" t="s">
        <v>113</v>
      </c>
      <c r="G21" s="336" t="s">
        <v>114</v>
      </c>
      <c r="H21" s="336"/>
    </row>
    <row r="22" spans="1:9" s="91" customFormat="1" ht="9" x14ac:dyDescent="0.15">
      <c r="A22" s="337" t="s">
        <v>26</v>
      </c>
      <c r="B22" s="338" t="s">
        <v>118</v>
      </c>
      <c r="C22" s="338" t="s">
        <v>119</v>
      </c>
      <c r="D22" s="338" t="s">
        <v>120</v>
      </c>
      <c r="E22" s="338" t="s">
        <v>121</v>
      </c>
      <c r="F22" s="338" t="s">
        <v>122</v>
      </c>
      <c r="G22" s="339" t="s">
        <v>115</v>
      </c>
      <c r="H22" s="339"/>
      <c r="I22" s="90"/>
    </row>
    <row r="23" spans="1:9" s="91" customFormat="1" ht="9" x14ac:dyDescent="0.15">
      <c r="A23" s="337"/>
      <c r="B23" s="338"/>
      <c r="C23" s="338"/>
      <c r="D23" s="338"/>
      <c r="E23" s="338"/>
      <c r="F23" s="338"/>
      <c r="G23" s="340" t="s">
        <v>116</v>
      </c>
      <c r="H23" s="340" t="s">
        <v>117</v>
      </c>
      <c r="I23" s="90"/>
    </row>
    <row r="24" spans="1:9" x14ac:dyDescent="0.2">
      <c r="A24" s="342">
        <v>1</v>
      </c>
      <c r="B24" s="93">
        <v>0</v>
      </c>
      <c r="C24" s="93">
        <f>+B24*3</f>
        <v>0</v>
      </c>
      <c r="D24" s="93">
        <v>0</v>
      </c>
      <c r="E24" s="93">
        <v>0</v>
      </c>
      <c r="F24" s="93">
        <f>+D24-E24</f>
        <v>0</v>
      </c>
      <c r="G24" s="93" t="str">
        <f>IF(F24-C24&gt;0,F24-C24,"")</f>
        <v/>
      </c>
      <c r="H24" s="93" t="str">
        <f>IF(F24-C24&lt;0,F24-C24,"")</f>
        <v/>
      </c>
    </row>
    <row r="25" spans="1:9" x14ac:dyDescent="0.2">
      <c r="A25" s="342">
        <v>2</v>
      </c>
      <c r="B25" s="93">
        <v>0</v>
      </c>
      <c r="C25" s="93">
        <f t="shared" ref="C25:C28" si="0">+B25*3</f>
        <v>0</v>
      </c>
      <c r="D25" s="93">
        <v>0</v>
      </c>
      <c r="E25" s="93">
        <v>0</v>
      </c>
      <c r="F25" s="93">
        <f t="shared" ref="F25:F28" si="1">+D25-E25</f>
        <v>0</v>
      </c>
      <c r="G25" s="93" t="str">
        <f t="shared" ref="G25:G28" si="2">IF(F25-C25&gt;0,F25-C25,"")</f>
        <v/>
      </c>
      <c r="H25" s="93" t="str">
        <f t="shared" ref="H25:H28" si="3">IF(F25-C25&lt;0,F25-C25,"")</f>
        <v/>
      </c>
    </row>
    <row r="26" spans="1:9" x14ac:dyDescent="0.2">
      <c r="A26" s="342">
        <v>3</v>
      </c>
      <c r="B26" s="93">
        <v>0</v>
      </c>
      <c r="C26" s="93">
        <f t="shared" si="0"/>
        <v>0</v>
      </c>
      <c r="D26" s="93">
        <v>0</v>
      </c>
      <c r="E26" s="93">
        <v>0</v>
      </c>
      <c r="F26" s="93">
        <f t="shared" si="1"/>
        <v>0</v>
      </c>
      <c r="G26" s="93" t="str">
        <f t="shared" si="2"/>
        <v/>
      </c>
      <c r="H26" s="93" t="str">
        <f t="shared" si="3"/>
        <v/>
      </c>
    </row>
    <row r="27" spans="1:9" x14ac:dyDescent="0.2">
      <c r="A27" s="342">
        <v>4</v>
      </c>
      <c r="B27" s="93">
        <v>0</v>
      </c>
      <c r="C27" s="93">
        <f t="shared" si="0"/>
        <v>0</v>
      </c>
      <c r="D27" s="93">
        <v>0</v>
      </c>
      <c r="E27" s="93">
        <v>0</v>
      </c>
      <c r="F27" s="93">
        <f t="shared" si="1"/>
        <v>0</v>
      </c>
      <c r="G27" s="93" t="str">
        <f t="shared" si="2"/>
        <v/>
      </c>
      <c r="H27" s="93" t="str">
        <f t="shared" si="3"/>
        <v/>
      </c>
    </row>
    <row r="28" spans="1:9" x14ac:dyDescent="0.2">
      <c r="A28" s="342">
        <v>5</v>
      </c>
      <c r="B28" s="93">
        <v>0</v>
      </c>
      <c r="C28" s="93">
        <f t="shared" si="0"/>
        <v>0</v>
      </c>
      <c r="D28" s="93">
        <v>0</v>
      </c>
      <c r="E28" s="93">
        <v>0</v>
      </c>
      <c r="F28" s="93">
        <f t="shared" si="1"/>
        <v>0</v>
      </c>
      <c r="G28" s="93" t="str">
        <f t="shared" si="2"/>
        <v/>
      </c>
      <c r="H28" s="93" t="str">
        <f t="shared" si="3"/>
        <v/>
      </c>
    </row>
    <row r="29" spans="1:9" x14ac:dyDescent="0.2">
      <c r="A29" s="77"/>
      <c r="B29" s="94">
        <f>SUM(B24:B28)</f>
        <v>0</v>
      </c>
      <c r="C29" s="94">
        <f t="shared" ref="C29:H29" si="4">SUM(C24:C28)</f>
        <v>0</v>
      </c>
      <c r="D29" s="94">
        <f t="shared" si="4"/>
        <v>0</v>
      </c>
      <c r="E29" s="94">
        <f t="shared" si="4"/>
        <v>0</v>
      </c>
      <c r="F29" s="94">
        <f t="shared" si="4"/>
        <v>0</v>
      </c>
      <c r="G29" s="94">
        <f t="shared" si="4"/>
        <v>0</v>
      </c>
      <c r="H29" s="94">
        <f t="shared" si="4"/>
        <v>0</v>
      </c>
    </row>
  </sheetData>
  <mergeCells count="28">
    <mergeCell ref="B8:H8"/>
    <mergeCell ref="B9:H9"/>
    <mergeCell ref="B6:D6"/>
    <mergeCell ref="A1:I1"/>
    <mergeCell ref="A2:I2"/>
    <mergeCell ref="A3:I3"/>
    <mergeCell ref="E5:H5"/>
    <mergeCell ref="A4:A7"/>
    <mergeCell ref="I4:I7"/>
    <mergeCell ref="B7:H7"/>
    <mergeCell ref="E6:H6"/>
    <mergeCell ref="B4:H4"/>
    <mergeCell ref="B10:H10"/>
    <mergeCell ref="B11:H11"/>
    <mergeCell ref="B13:H13"/>
    <mergeCell ref="A14:I14"/>
    <mergeCell ref="B12:H12"/>
    <mergeCell ref="A18:H18"/>
    <mergeCell ref="G22:H22"/>
    <mergeCell ref="B22:B23"/>
    <mergeCell ref="C22:C23"/>
    <mergeCell ref="D22:D23"/>
    <mergeCell ref="E22:E23"/>
    <mergeCell ref="F22:F23"/>
    <mergeCell ref="A22:A23"/>
    <mergeCell ref="B20:H20"/>
    <mergeCell ref="G21:H21"/>
    <mergeCell ref="A19:H19"/>
  </mergeCells>
  <pageMargins left="0.70866141732283472" right="0.59055118110236227" top="0.74803149606299213" bottom="0.74803149606299213" header="0.31496062992125984" footer="0.31496062992125984"/>
  <pageSetup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0"/>
  <sheetViews>
    <sheetView tabSelected="1" workbookViewId="0">
      <selection activeCell="C45" sqref="C45"/>
    </sheetView>
  </sheetViews>
  <sheetFormatPr baseColWidth="10" defaultRowHeight="12.75" x14ac:dyDescent="0.2"/>
  <cols>
    <col min="1" max="1" width="28" customWidth="1"/>
    <col min="2" max="2" width="21" customWidth="1"/>
    <col min="3" max="3" width="16" bestFit="1" customWidth="1"/>
    <col min="4" max="4" width="14.875" bestFit="1" customWidth="1"/>
    <col min="5" max="5" width="4.125" customWidth="1"/>
    <col min="6" max="6" width="17.125" style="57" customWidth="1"/>
    <col min="7" max="7" width="13.625" style="57" bestFit="1" customWidth="1"/>
    <col min="8" max="8" width="20.25" customWidth="1"/>
    <col min="9" max="9" width="6.875" style="57" bestFit="1" customWidth="1"/>
    <col min="10" max="10" width="15.625" style="57" bestFit="1" customWidth="1"/>
    <col min="11" max="11" width="11" style="57"/>
    <col min="12" max="12" width="14.875" style="57" bestFit="1" customWidth="1"/>
    <col min="13" max="13" width="11" style="57"/>
  </cols>
  <sheetData>
    <row r="1" spans="1:10" x14ac:dyDescent="0.2">
      <c r="A1" s="273" t="s">
        <v>93</v>
      </c>
      <c r="B1" s="273"/>
    </row>
    <row r="2" spans="1:10" x14ac:dyDescent="0.2">
      <c r="A2" s="273"/>
      <c r="B2" s="273"/>
      <c r="C2" s="343"/>
      <c r="D2" s="343"/>
    </row>
    <row r="3" spans="1:10" x14ac:dyDescent="0.2">
      <c r="C3" s="343"/>
      <c r="D3" s="343"/>
    </row>
    <row r="4" spans="1:10" ht="15.75" x14ac:dyDescent="0.25">
      <c r="A4" s="35" t="s">
        <v>83</v>
      </c>
      <c r="C4" s="343"/>
      <c r="D4" s="343"/>
    </row>
    <row r="5" spans="1:10" x14ac:dyDescent="0.2">
      <c r="A5" s="36" t="str">
        <f>+FORM229!A12</f>
        <v xml:space="preserve">FECHA  : </v>
      </c>
      <c r="B5" s="36" t="str">
        <f>+FORM229!B12</f>
        <v>Al 31 DE JULIO DE 2024</v>
      </c>
      <c r="C5" s="343"/>
      <c r="D5" s="343"/>
      <c r="H5" t="s">
        <v>3</v>
      </c>
    </row>
    <row r="6" spans="1:10" x14ac:dyDescent="0.2">
      <c r="A6" s="33"/>
    </row>
    <row r="7" spans="1:10" ht="13.5" thickBot="1" x14ac:dyDescent="0.25">
      <c r="A7" s="344" t="s">
        <v>87</v>
      </c>
      <c r="B7" s="344" t="s">
        <v>84</v>
      </c>
      <c r="C7" s="344" t="s">
        <v>85</v>
      </c>
      <c r="D7" s="344" t="s">
        <v>86</v>
      </c>
      <c r="F7" s="57" t="s">
        <v>3</v>
      </c>
      <c r="G7" s="57" t="s">
        <v>3</v>
      </c>
      <c r="H7" s="147"/>
    </row>
    <row r="8" spans="1:10" x14ac:dyDescent="0.2">
      <c r="A8" s="38" t="s">
        <v>7</v>
      </c>
      <c r="B8" s="38">
        <v>11</v>
      </c>
      <c r="C8" s="39">
        <f>+'[1]BALANCE BANCO CENTRAL AL 31 DE '!$C$4</f>
        <v>4099295.95</v>
      </c>
      <c r="D8" s="40"/>
      <c r="H8" s="147"/>
    </row>
    <row r="9" spans="1:10" x14ac:dyDescent="0.2">
      <c r="A9" s="41"/>
      <c r="B9" s="41">
        <v>1301</v>
      </c>
      <c r="C9" s="42">
        <v>0</v>
      </c>
      <c r="D9" s="43"/>
      <c r="F9" s="59" t="s">
        <v>3</v>
      </c>
      <c r="H9" s="147"/>
      <c r="I9" s="59"/>
    </row>
    <row r="10" spans="1:10" x14ac:dyDescent="0.2">
      <c r="A10" s="41"/>
      <c r="B10" s="41">
        <v>1302</v>
      </c>
      <c r="C10" s="42">
        <v>0</v>
      </c>
      <c r="D10" s="43"/>
      <c r="F10" s="59"/>
      <c r="H10" s="147"/>
      <c r="I10" s="59"/>
    </row>
    <row r="11" spans="1:10" x14ac:dyDescent="0.2">
      <c r="A11" s="41"/>
      <c r="B11" s="41">
        <v>1303</v>
      </c>
      <c r="C11" s="42">
        <v>0</v>
      </c>
      <c r="D11" s="43"/>
      <c r="F11" s="59"/>
      <c r="H11" s="147"/>
      <c r="I11" s="59"/>
    </row>
    <row r="12" spans="1:10" x14ac:dyDescent="0.2">
      <c r="A12" s="41"/>
      <c r="B12" s="41">
        <v>1304</v>
      </c>
      <c r="C12" s="42">
        <v>0</v>
      </c>
      <c r="D12" s="43"/>
      <c r="F12" s="59"/>
      <c r="H12" s="147"/>
      <c r="I12" s="59"/>
    </row>
    <row r="13" spans="1:10" x14ac:dyDescent="0.2">
      <c r="A13" s="41"/>
      <c r="B13" s="41">
        <v>1305</v>
      </c>
      <c r="C13" s="42">
        <v>0</v>
      </c>
      <c r="D13" s="43"/>
      <c r="F13" s="59" t="s">
        <v>3</v>
      </c>
      <c r="H13" s="147"/>
      <c r="I13" s="59"/>
      <c r="J13" s="57" t="s">
        <v>3</v>
      </c>
    </row>
    <row r="14" spans="1:10" x14ac:dyDescent="0.2">
      <c r="A14" s="41"/>
      <c r="B14" s="41">
        <v>1307</v>
      </c>
      <c r="C14" s="42">
        <v>0</v>
      </c>
      <c r="D14" s="43"/>
      <c r="F14" s="59"/>
      <c r="H14" s="147"/>
      <c r="I14" s="59"/>
    </row>
    <row r="15" spans="1:10" x14ac:dyDescent="0.2">
      <c r="A15" s="41"/>
      <c r="B15" s="41">
        <v>1306</v>
      </c>
      <c r="C15" s="42">
        <f>+'[1]BALANCE BANCO CENTRAL AL 31 DE '!$C$66</f>
        <v>2319675.36</v>
      </c>
      <c r="D15" s="43"/>
      <c r="F15" s="59"/>
      <c r="H15" s="147"/>
      <c r="I15" s="59"/>
    </row>
    <row r="16" spans="1:10" x14ac:dyDescent="0.2">
      <c r="A16" s="41"/>
      <c r="B16" s="41">
        <v>190286</v>
      </c>
      <c r="C16" s="42">
        <f>+'[1]BALANCE BANCO CENTRAL AL 31 DE '!$C$619*F16</f>
        <v>988977.03767999995</v>
      </c>
      <c r="D16" s="43"/>
      <c r="F16" s="149">
        <f>SUM(H16:H20)</f>
        <v>0.99480000000000002</v>
      </c>
      <c r="G16" s="148">
        <f>0.51%+0.01%</f>
        <v>5.2000000000000006E-3</v>
      </c>
      <c r="H16" s="148">
        <v>0.81859999999999999</v>
      </c>
      <c r="I16" s="59"/>
    </row>
    <row r="17" spans="1:10" x14ac:dyDescent="0.2">
      <c r="A17" s="41"/>
      <c r="B17" s="41">
        <v>14</v>
      </c>
      <c r="C17" s="42">
        <v>498176.39</v>
      </c>
      <c r="D17" s="43"/>
      <c r="F17" s="149"/>
      <c r="G17" s="148">
        <f>+F16+G16</f>
        <v>1</v>
      </c>
      <c r="H17" s="148">
        <v>0.15529999999999999</v>
      </c>
    </row>
    <row r="18" spans="1:10" x14ac:dyDescent="0.2">
      <c r="A18" s="41"/>
      <c r="B18" s="41">
        <v>1403</v>
      </c>
      <c r="C18" s="42">
        <v>0</v>
      </c>
      <c r="D18" s="43"/>
      <c r="F18" s="142">
        <v>0.17499999999999999</v>
      </c>
      <c r="G18" s="148"/>
      <c r="H18" s="148">
        <v>1.7299999999999999E-2</v>
      </c>
    </row>
    <row r="19" spans="1:10" x14ac:dyDescent="0.2">
      <c r="A19" s="41"/>
      <c r="B19" s="41">
        <v>199005</v>
      </c>
      <c r="C19" s="42">
        <f>+'[1]BALANCE BANCO CENTRAL AL 31 DE '!$C$642</f>
        <v>11589.93</v>
      </c>
      <c r="D19" s="43"/>
      <c r="F19" s="142"/>
      <c r="G19" s="148"/>
      <c r="H19" s="148">
        <v>3.5999999999999999E-3</v>
      </c>
    </row>
    <row r="20" spans="1:10" ht="13.5" thickBot="1" x14ac:dyDescent="0.25">
      <c r="A20" s="44"/>
      <c r="B20" s="45" t="s">
        <v>260</v>
      </c>
      <c r="C20" s="46">
        <f>+'[1]BALANCE BANCO CENTRAL AL 31 DE '!$C$1136</f>
        <v>25000</v>
      </c>
      <c r="D20" s="47">
        <f>SUM(C8:C20)</f>
        <v>7942714.66768</v>
      </c>
      <c r="G20" s="148"/>
      <c r="H20" s="148">
        <v>0</v>
      </c>
    </row>
    <row r="21" spans="1:10" x14ac:dyDescent="0.2">
      <c r="A21" s="38" t="s">
        <v>8</v>
      </c>
      <c r="B21" s="38">
        <v>1302</v>
      </c>
      <c r="C21" s="39">
        <v>0</v>
      </c>
      <c r="D21" s="201" t="s">
        <v>3</v>
      </c>
      <c r="G21" s="131" t="s">
        <v>3</v>
      </c>
    </row>
    <row r="22" spans="1:10" x14ac:dyDescent="0.2">
      <c r="A22" s="41"/>
      <c r="B22" s="41">
        <v>1304</v>
      </c>
      <c r="C22" s="42">
        <f>+'[1]BALANCE BANCO CENTRAL AL 31 DE '!$C$51</f>
        <v>1243953.33</v>
      </c>
      <c r="D22" s="53"/>
      <c r="F22" s="149"/>
      <c r="G22" s="148"/>
      <c r="H22" s="148"/>
      <c r="J22" s="57" t="s">
        <v>3</v>
      </c>
    </row>
    <row r="23" spans="1:10" x14ac:dyDescent="0.2">
      <c r="A23" s="41"/>
      <c r="B23" s="41">
        <v>1306</v>
      </c>
      <c r="C23" s="42">
        <v>0</v>
      </c>
      <c r="D23" s="53"/>
      <c r="G23" s="148"/>
      <c r="H23" s="148"/>
      <c r="J23" s="57" t="s">
        <v>3</v>
      </c>
    </row>
    <row r="24" spans="1:10" x14ac:dyDescent="0.2">
      <c r="A24" s="41"/>
      <c r="B24" s="41">
        <v>130710</v>
      </c>
      <c r="C24" s="42">
        <v>0</v>
      </c>
      <c r="D24" s="53"/>
      <c r="G24" s="148"/>
      <c r="H24" s="148"/>
    </row>
    <row r="25" spans="1:10" ht="13.5" thickBot="1" x14ac:dyDescent="0.25">
      <c r="A25" s="44"/>
      <c r="B25" s="44">
        <v>130720</v>
      </c>
      <c r="C25" s="46">
        <v>0</v>
      </c>
      <c r="D25" s="47">
        <f>SUM(C21:C25)</f>
        <v>1243953.33</v>
      </c>
      <c r="G25" s="148"/>
      <c r="H25" s="148"/>
    </row>
    <row r="26" spans="1:10" x14ac:dyDescent="0.2">
      <c r="A26" s="38" t="s">
        <v>9</v>
      </c>
      <c r="B26" s="38">
        <v>1302</v>
      </c>
      <c r="C26" s="39">
        <v>0</v>
      </c>
      <c r="D26" s="49" t="s">
        <v>3</v>
      </c>
      <c r="G26" s="148"/>
      <c r="H26" s="148"/>
    </row>
    <row r="27" spans="1:10" x14ac:dyDescent="0.2">
      <c r="A27" s="41"/>
      <c r="B27" s="41">
        <v>1304</v>
      </c>
      <c r="C27" s="42">
        <v>0</v>
      </c>
      <c r="D27" s="53"/>
    </row>
    <row r="28" spans="1:10" x14ac:dyDescent="0.2">
      <c r="A28" s="41"/>
      <c r="B28" s="41">
        <v>1306</v>
      </c>
      <c r="C28" s="42">
        <v>0</v>
      </c>
      <c r="D28" s="53"/>
      <c r="H28" t="s">
        <v>3</v>
      </c>
    </row>
    <row r="29" spans="1:10" x14ac:dyDescent="0.2">
      <c r="A29" s="41"/>
      <c r="B29" s="41">
        <v>130615</v>
      </c>
      <c r="C29" s="42">
        <v>0</v>
      </c>
      <c r="D29" s="53"/>
    </row>
    <row r="30" spans="1:10" x14ac:dyDescent="0.2">
      <c r="A30" s="41"/>
      <c r="B30" s="41">
        <v>130710</v>
      </c>
      <c r="C30" s="42">
        <v>0</v>
      </c>
      <c r="D30" s="53"/>
    </row>
    <row r="31" spans="1:10" x14ac:dyDescent="0.2">
      <c r="A31" s="41"/>
      <c r="B31" s="41">
        <v>130715</v>
      </c>
      <c r="C31" s="42">
        <v>0</v>
      </c>
      <c r="D31" s="53"/>
    </row>
    <row r="32" spans="1:10" ht="13.5" thickBot="1" x14ac:dyDescent="0.25">
      <c r="A32" s="44"/>
      <c r="B32" s="44">
        <v>130720</v>
      </c>
      <c r="C32" s="46">
        <v>0</v>
      </c>
      <c r="D32" s="47">
        <f>SUM(C26:C32)</f>
        <v>0</v>
      </c>
      <c r="F32" s="57" t="s">
        <v>3</v>
      </c>
      <c r="I32" s="142"/>
    </row>
    <row r="33" spans="1:11" x14ac:dyDescent="0.2">
      <c r="A33" s="38" t="s">
        <v>10</v>
      </c>
      <c r="B33" s="202" t="s">
        <v>261</v>
      </c>
      <c r="C33" s="39">
        <v>0</v>
      </c>
      <c r="D33" s="39" t="s">
        <v>3</v>
      </c>
      <c r="I33" s="142"/>
    </row>
    <row r="34" spans="1:11" ht="13.5" thickBot="1" x14ac:dyDescent="0.25">
      <c r="A34" s="44"/>
      <c r="B34" s="45" t="s">
        <v>262</v>
      </c>
      <c r="C34" s="46">
        <v>0</v>
      </c>
      <c r="D34" s="200">
        <f>SUM(C33:C34)</f>
        <v>0</v>
      </c>
      <c r="I34" s="142"/>
    </row>
    <row r="35" spans="1:11" x14ac:dyDescent="0.2">
      <c r="A35" s="38" t="s">
        <v>11</v>
      </c>
      <c r="B35" s="202" t="s">
        <v>263</v>
      </c>
      <c r="C35" s="39">
        <v>0</v>
      </c>
      <c r="D35" s="201" t="s">
        <v>3</v>
      </c>
    </row>
    <row r="36" spans="1:11" x14ac:dyDescent="0.2">
      <c r="A36" s="41"/>
      <c r="B36" s="48" t="s">
        <v>264</v>
      </c>
      <c r="C36" s="42">
        <v>0</v>
      </c>
      <c r="D36" s="203"/>
    </row>
    <row r="37" spans="1:11" ht="13.5" thickBot="1" x14ac:dyDescent="0.25">
      <c r="A37" s="44" t="s">
        <v>3</v>
      </c>
      <c r="B37" s="45">
        <v>640505</v>
      </c>
      <c r="C37" s="46">
        <v>0</v>
      </c>
      <c r="D37" s="46">
        <f>SUM(C35:C37)</f>
        <v>0</v>
      </c>
    </row>
    <row r="38" spans="1:11" x14ac:dyDescent="0.2">
      <c r="A38" s="38" t="s">
        <v>15</v>
      </c>
      <c r="B38" s="38">
        <v>12</v>
      </c>
      <c r="C38" s="39">
        <v>0</v>
      </c>
      <c r="D38" s="39"/>
      <c r="J38" s="131"/>
    </row>
    <row r="39" spans="1:11" x14ac:dyDescent="0.2">
      <c r="A39" s="41"/>
      <c r="B39" s="41">
        <v>13</v>
      </c>
      <c r="C39" s="42">
        <f>+'[1]BALANCE BANCO CENTRAL AL 31 DE '!$C$32-C9-C10-C11-C12-C13-C14-C15-C21-C22-C23-C24-C25-C26-C27-C28-C29-C30-C31-C32-C35</f>
        <v>2930627.7600000002</v>
      </c>
      <c r="D39" s="42"/>
      <c r="J39" s="131"/>
    </row>
    <row r="40" spans="1:11" x14ac:dyDescent="0.2">
      <c r="A40" s="41" t="s">
        <v>3</v>
      </c>
      <c r="B40" s="48" t="s">
        <v>88</v>
      </c>
      <c r="C40" s="42">
        <f>+'[1]BALANCE BANCO CENTRAL AL 31 DE '!$C$84-C17-C18-C36</f>
        <v>24044525.09</v>
      </c>
      <c r="D40" s="42"/>
      <c r="F40" s="58"/>
      <c r="G40" s="131"/>
      <c r="H40" s="22"/>
      <c r="I40" s="58"/>
      <c r="J40" s="131"/>
    </row>
    <row r="41" spans="1:11" x14ac:dyDescent="0.2">
      <c r="A41" s="41" t="s">
        <v>3</v>
      </c>
      <c r="B41" s="41">
        <v>16</v>
      </c>
      <c r="C41" s="42">
        <f>+'[1]BALANCE BANCO CENTRAL AL 31 DE '!$C$479</f>
        <v>1012254.86</v>
      </c>
      <c r="D41" s="42"/>
      <c r="F41" s="57" t="s">
        <v>3</v>
      </c>
      <c r="G41" s="131"/>
      <c r="H41" s="22"/>
      <c r="J41" s="131"/>
    </row>
    <row r="42" spans="1:11" x14ac:dyDescent="0.2">
      <c r="A42" s="41" t="s">
        <v>3</v>
      </c>
      <c r="B42" s="41">
        <v>17</v>
      </c>
      <c r="C42" s="42">
        <f>+'[1]BALANCE BANCO CENTRAL AL 31 DE '!$C$539</f>
        <v>542960.92000000004</v>
      </c>
      <c r="D42" s="42"/>
      <c r="G42" s="131"/>
      <c r="H42" s="22"/>
      <c r="J42" s="131"/>
    </row>
    <row r="43" spans="1:11" x14ac:dyDescent="0.2">
      <c r="A43" s="41" t="s">
        <v>3</v>
      </c>
      <c r="B43" s="41">
        <v>18</v>
      </c>
      <c r="C43" s="42">
        <f>+'[1]BALANCE BANCO CENTRAL AL 31 DE '!$C$579</f>
        <v>7456786.6299999999</v>
      </c>
      <c r="D43" s="42"/>
      <c r="G43" s="131"/>
      <c r="H43" s="22"/>
      <c r="J43" s="131"/>
    </row>
    <row r="44" spans="1:11" x14ac:dyDescent="0.2">
      <c r="A44" s="41"/>
      <c r="B44" s="48">
        <v>19</v>
      </c>
      <c r="C44" s="42">
        <f>+'[1]BALANCE BANCO CENTRAL AL 31 DE '!$C$593-C16-C19</f>
        <v>1869417.8523199998</v>
      </c>
      <c r="D44" s="42"/>
      <c r="G44" s="131"/>
      <c r="H44" s="22"/>
      <c r="J44" s="131"/>
    </row>
    <row r="45" spans="1:11" ht="13.5" thickBot="1" x14ac:dyDescent="0.25">
      <c r="A45" s="44" t="s">
        <v>3</v>
      </c>
      <c r="B45" s="45">
        <v>6</v>
      </c>
      <c r="C45" s="46">
        <f>+'[1]BALANCE BANCO CENTRAL AL 31 DE '!$C$1128-C20-C33-C34-C37</f>
        <v>55185.570000000007</v>
      </c>
      <c r="D45" s="47">
        <f>SUM(C38:C45)</f>
        <v>37911758.682320006</v>
      </c>
      <c r="F45" s="141"/>
      <c r="G45" s="146"/>
      <c r="H45" s="141"/>
      <c r="J45" s="131"/>
    </row>
    <row r="46" spans="1:11" ht="13.5" thickBot="1" x14ac:dyDescent="0.25">
      <c r="A46" s="345" t="s">
        <v>89</v>
      </c>
      <c r="B46" s="346"/>
      <c r="C46" s="347">
        <f>SUM(C8:C45)</f>
        <v>47098426.680000007</v>
      </c>
      <c r="D46" s="347">
        <f>SUM(D8:D45)</f>
        <v>47098426.680000007</v>
      </c>
      <c r="F46" s="145"/>
      <c r="G46" s="144"/>
      <c r="H46" s="143"/>
      <c r="I46" s="144"/>
      <c r="J46" s="144"/>
    </row>
    <row r="47" spans="1:11" x14ac:dyDescent="0.2">
      <c r="A47" s="2" t="s">
        <v>3</v>
      </c>
      <c r="B47" s="2"/>
      <c r="C47" s="198">
        <f>+'[1]BALANCE BANCO CENTRAL AL 31 DE '!$C$1128+'[1]BALANCE BANCO CENTRAL AL 31 DE '!$C$3</f>
        <v>47098426.68</v>
      </c>
      <c r="D47" s="34"/>
      <c r="F47" s="145"/>
      <c r="G47" s="144"/>
      <c r="H47" s="143"/>
      <c r="I47" s="144"/>
      <c r="J47" s="144"/>
    </row>
    <row r="48" spans="1:11" x14ac:dyDescent="0.2">
      <c r="C48" s="198">
        <f>+C46-C47</f>
        <v>0</v>
      </c>
      <c r="D48" s="22"/>
      <c r="F48" s="145"/>
      <c r="G48" s="144"/>
      <c r="H48" s="204"/>
      <c r="I48" s="144"/>
      <c r="J48" s="145"/>
      <c r="K48" s="144"/>
    </row>
    <row r="49" spans="1:8" x14ac:dyDescent="0.2">
      <c r="C49" s="57" t="s">
        <v>3</v>
      </c>
      <c r="D49" s="22"/>
      <c r="H49" s="22"/>
    </row>
    <row r="50" spans="1:8" x14ac:dyDescent="0.2">
      <c r="C50" s="22"/>
      <c r="D50" s="22"/>
    </row>
    <row r="51" spans="1:8" x14ac:dyDescent="0.2">
      <c r="A51" s="21" t="s">
        <v>90</v>
      </c>
      <c r="B51" s="5"/>
      <c r="C51" s="6"/>
      <c r="D51" s="22"/>
    </row>
    <row r="52" spans="1:8" ht="12" customHeight="1" x14ac:dyDescent="0.2">
      <c r="A52" s="37" t="s">
        <v>25</v>
      </c>
      <c r="B52" s="5"/>
      <c r="C52" s="6"/>
    </row>
    <row r="53" spans="1:8" x14ac:dyDescent="0.2">
      <c r="A53" s="37" t="s">
        <v>91</v>
      </c>
      <c r="B53" s="3" t="s">
        <v>81</v>
      </c>
      <c r="C53" s="3" t="s">
        <v>3</v>
      </c>
    </row>
    <row r="60" spans="1:8" x14ac:dyDescent="0.2">
      <c r="A60" t="s">
        <v>3</v>
      </c>
    </row>
  </sheetData>
  <mergeCells count="2">
    <mergeCell ref="A1:B2"/>
    <mergeCell ref="C2:D5"/>
  </mergeCells>
  <phoneticPr fontId="21" type="noConversion"/>
  <pageMargins left="1.1811023622047245" right="0.78740157480314965" top="0.78740157480314965" bottom="0.78740157480314965" header="0" footer="0"/>
  <pageSetup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FORM229</vt:lpstr>
      <vt:lpstr>NOTAS EXPLICATIVAS</vt:lpstr>
      <vt:lpstr>ANEXO No.1</vt:lpstr>
      <vt:lpstr>ANEXO No.2</vt:lpstr>
      <vt:lpstr>ANEXO No.3</vt:lpstr>
      <vt:lpstr>NOTAS AL FORM.SB 229</vt:lpstr>
      <vt:lpstr>ADJ FORM229</vt:lpstr>
      <vt:lpstr>DETALLE PONDERACIONES</vt:lpstr>
      <vt:lpstr>'ADJ FORM229'!Área_de_impresión</vt:lpstr>
      <vt:lpstr>FORM229!Imprimir_área_IM</vt:lpstr>
      <vt:lpstr>FORM229!Títulos_a_imprimir</vt:lpstr>
    </vt:vector>
  </TitlesOfParts>
  <Company>CORFINSA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YEPEZ</dc:creator>
  <cp:lastModifiedBy>edisson.ecuasuena@hotmail.com</cp:lastModifiedBy>
  <cp:lastPrinted>2024-10-30T20:26:06Z</cp:lastPrinted>
  <dcterms:created xsi:type="dcterms:W3CDTF">1999-07-29T21:35:43Z</dcterms:created>
  <dcterms:modified xsi:type="dcterms:W3CDTF">2024-10-30T20:34:18Z</dcterms:modified>
</cp:coreProperties>
</file>